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Costs" sheetId="1" r:id="rId1"/>
    <sheet name="Output_usage" sheetId="2" r:id="rId2"/>
    <sheet name="Apportionment" sheetId="3" r:id="rId3"/>
    <sheet name="Rates" sheetId="4" r:id="rId4"/>
    <sheet name="TRAC_adjustme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<sst xmlns="http://schemas.openxmlformats.org/spreadsheetml/2006/main" count="203" uniqueCount="124">
  <si>
    <t>Research facility costing template</t>
  </si>
  <si>
    <t>Facility Name</t>
  </si>
  <si>
    <t>Charge type (DA only)</t>
  </si>
  <si>
    <t>TO BE COMPLETED BY FACULTY FINANCE</t>
  </si>
  <si>
    <t>TO BE COMPLETED BY COSTING &amp; PRICING</t>
  </si>
  <si>
    <t>Owning Faculty and Department</t>
  </si>
  <si>
    <t>Facility type (MRF or SRF)</t>
  </si>
  <si>
    <t>Consumables</t>
  </si>
  <si>
    <t>Books and Periodicals</t>
  </si>
  <si>
    <t>Furniture &amp; Equipment</t>
  </si>
  <si>
    <t>Administration Costs</t>
  </si>
  <si>
    <t>Fellowships and Scholarships</t>
  </si>
  <si>
    <t>Heat, Light, Power</t>
  </si>
  <si>
    <t>Repairs and Maintenance</t>
  </si>
  <si>
    <t>Rents</t>
  </si>
  <si>
    <t>Rates</t>
  </si>
  <si>
    <t>Auditors Remuneration</t>
  </si>
  <si>
    <t>Travel</t>
  </si>
  <si>
    <t>Non Contracted Staff</t>
  </si>
  <si>
    <t>Other Expenditure</t>
  </si>
  <si>
    <t>Interest Payable</t>
  </si>
  <si>
    <t>Depreciation</t>
  </si>
  <si>
    <t>Academic Staff</t>
  </si>
  <si>
    <t>Non Academic Staff</t>
  </si>
  <si>
    <t>Professional Fees</t>
  </si>
  <si>
    <t>FTE</t>
  </si>
  <si>
    <t>Name + pers no.</t>
  </si>
  <si>
    <t>Non Pay</t>
  </si>
  <si>
    <t>Pay</t>
  </si>
  <si>
    <t>Overheads</t>
  </si>
  <si>
    <t>Account code</t>
  </si>
  <si>
    <t>Additional costs on non-facility uBASE codes</t>
  </si>
  <si>
    <t>uBASE X or Profit Centre Code for Facility</t>
  </si>
  <si>
    <t>uBASE code</t>
  </si>
  <si>
    <t>Additional costs from other sources</t>
  </si>
  <si>
    <t>Calculated from:</t>
  </si>
  <si>
    <t>useful life in years</t>
  </si>
  <si>
    <t>Replacement Cost annual depreciation</t>
  </si>
  <si>
    <t>TOTAL fEC facility costs for research facility rate calculation</t>
  </si>
  <si>
    <t>Notes</t>
  </si>
  <si>
    <t>Table 1: Actual and Forecast Costs in £</t>
  </si>
  <si>
    <t>Sector efficient</t>
  </si>
  <si>
    <t>Output type</t>
  </si>
  <si>
    <t>Table 2: Output and Usage for ALL facility activities</t>
  </si>
  <si>
    <t>Annual usage for Research</t>
  </si>
  <si>
    <t>Annual usage for Teaching</t>
  </si>
  <si>
    <t>Annual usage for Other</t>
  </si>
  <si>
    <t>Total annual usage</t>
  </si>
  <si>
    <t>Research activity includes use by PGRs, institution/own funded research and externally sponsored research</t>
  </si>
  <si>
    <t>TOTAL</t>
  </si>
  <si>
    <t>Table 3: Apportionment of costs across outputs</t>
  </si>
  <si>
    <t>Basis  description:</t>
  </si>
  <si>
    <t>Pay proportion %</t>
  </si>
  <si>
    <t>Non pay proportion %</t>
  </si>
  <si>
    <t>Pay £</t>
  </si>
  <si>
    <t>Non Pay £</t>
  </si>
  <si>
    <t>Check total cost</t>
  </si>
  <si>
    <t>TOTAL costs in facility uBASE code</t>
  </si>
  <si>
    <t>Account Name</t>
  </si>
  <si>
    <t>Estates Costs from TRAC model if material</t>
  </si>
  <si>
    <t>Academic staff if material</t>
  </si>
  <si>
    <t>Technicians if material</t>
  </si>
  <si>
    <t>WORKINGS</t>
  </si>
  <si>
    <t>£</t>
  </si>
  <si>
    <t>Research faciity rate</t>
  </si>
  <si>
    <t>Total annual costs</t>
  </si>
  <si>
    <t>NOTES</t>
  </si>
  <si>
    <t>Table 5: Adjustments to the TRAC indirect and estates cost pools</t>
  </si>
  <si>
    <t>Table 4: Facility rate calculations</t>
  </si>
  <si>
    <t>T</t>
  </si>
  <si>
    <t>R</t>
  </si>
  <si>
    <t>O</t>
  </si>
  <si>
    <t>Depreciation + estates proportion %</t>
  </si>
  <si>
    <t>Depreciation + estates £</t>
  </si>
  <si>
    <t>Depreciation + estates only</t>
  </si>
  <si>
    <t>Difference</t>
  </si>
  <si>
    <t>R costs definitely deductible from estates only (depreciation + estates)</t>
  </si>
  <si>
    <t>Project type if applicable</t>
  </si>
  <si>
    <t>ABCHE direct or indirect?</t>
  </si>
  <si>
    <t>R costs definitely deductible from estates (forecast non depn+est)</t>
  </si>
  <si>
    <t>If yes, ABCHE estates or indirect?</t>
  </si>
  <si>
    <t>Forecast uplift on uBASE figures + estates</t>
  </si>
  <si>
    <t>SRF</t>
  </si>
  <si>
    <t>DA</t>
  </si>
  <si>
    <t>If different, is ABCHE direct or indirect?</t>
  </si>
  <si>
    <t>indirect</t>
  </si>
  <si>
    <t>Are most staff costs in facility code or in a different code?</t>
  </si>
  <si>
    <t>Are the majority if total costs in facility or different codes?</t>
  </si>
  <si>
    <t>yes</t>
  </si>
  <si>
    <t>Proportion of facility use relating to Teaching, Research and Other</t>
  </si>
  <si>
    <t>%</t>
  </si>
  <si>
    <t>Teaching</t>
  </si>
  <si>
    <t>Research</t>
  </si>
  <si>
    <t>Other</t>
  </si>
  <si>
    <t>example</t>
  </si>
  <si>
    <t>?</t>
  </si>
  <si>
    <t>X/NNNNNN</t>
  </si>
  <si>
    <t>A Other</t>
  </si>
  <si>
    <t>B Other</t>
  </si>
  <si>
    <t>C Other</t>
  </si>
  <si>
    <t>3XXXXX</t>
  </si>
  <si>
    <t>25% charged to R projects</t>
  </si>
  <si>
    <t>full days</t>
  </si>
  <si>
    <t>pilot days</t>
  </si>
  <si>
    <t>full</t>
  </si>
  <si>
    <t>pilot</t>
  </si>
  <si>
    <t>See workings</t>
  </si>
  <si>
    <t>Weighting of output for cost apportionment from facility</t>
  </si>
  <si>
    <t>Days</t>
  </si>
  <si>
    <t>Weighted days</t>
  </si>
  <si>
    <t>??</t>
  </si>
  <si>
    <t>facility</t>
  </si>
  <si>
    <t>n/a</t>
  </si>
  <si>
    <t>Index (if applicable) %</t>
  </si>
  <si>
    <t>ACTUAL 2010/11</t>
  </si>
  <si>
    <t>FORECAST 2011/12</t>
  </si>
  <si>
    <t>replacement cost @ 2011/12 prices</t>
  </si>
  <si>
    <t>Likely/forecast 2011/12</t>
  </si>
  <si>
    <t>from 2011/12 forecast</t>
  </si>
  <si>
    <t>at 2011/12 prices £</t>
  </si>
  <si>
    <t>R costs possibly deductible from estates/indirect (2010/11 non depn+est) - depends on uBASE code</t>
  </si>
  <si>
    <t>Project code on finance system</t>
  </si>
  <si>
    <t>Should 2010/11 costs be deducted?</t>
  </si>
  <si>
    <t>Appendix 3.1: Research facility costing template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</si>
</sst>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0" fillId="13" borderId="0" xfId="0" applyFill="1" applyAlignment="1">
      <alignment/>
    </xf>
    <xf numFmtId="3" fontId="0" fillId="13" borderId="0" xfId="0" applyNumberFormat="1" applyFill="1" applyAlignment="1">
      <alignment/>
    </xf>
    <xf numFmtId="0" fontId="0" fillId="12" borderId="0" xfId="0" applyFill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13" borderId="0" xfId="0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12" borderId="0" xfId="0" applyNumberFormat="1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13" borderId="14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Border="1" applyAlignment="1">
      <alignment horizontal="right" wrapText="1"/>
    </xf>
    <xf numFmtId="164" fontId="0" fillId="13" borderId="0" xfId="0" applyNumberFormat="1" applyFill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5" xfId="0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center" wrapText="1"/>
    </xf>
    <xf numFmtId="0" fontId="0" fillId="13" borderId="17" xfId="0" applyFont="1" applyFill="1" applyBorder="1" applyAlignment="1">
      <alignment/>
    </xf>
    <xf numFmtId="0" fontId="0" fillId="13" borderId="18" xfId="0" applyFill="1" applyBorder="1" applyAlignment="1">
      <alignment/>
    </xf>
    <xf numFmtId="3" fontId="0" fillId="13" borderId="18" xfId="0" applyNumberFormat="1" applyFill="1" applyBorder="1" applyAlignment="1">
      <alignment/>
    </xf>
    <xf numFmtId="3" fontId="0" fillId="13" borderId="19" xfId="0" applyNumberFormat="1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/>
    </xf>
    <xf numFmtId="3" fontId="0" fillId="13" borderId="21" xfId="0" applyNumberFormat="1" applyFill="1" applyBorder="1" applyAlignment="1">
      <alignment/>
    </xf>
    <xf numFmtId="0" fontId="0" fillId="13" borderId="22" xfId="0" applyFill="1" applyBorder="1" applyAlignment="1">
      <alignment/>
    </xf>
    <xf numFmtId="0" fontId="0" fillId="13" borderId="23" xfId="0" applyFill="1" applyBorder="1" applyAlignment="1">
      <alignment/>
    </xf>
    <xf numFmtId="3" fontId="0" fillId="13" borderId="23" xfId="0" applyNumberFormat="1" applyFill="1" applyBorder="1" applyAlignment="1">
      <alignment/>
    </xf>
    <xf numFmtId="3" fontId="0" fillId="13" borderId="24" xfId="0" applyNumberFormat="1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4" fontId="0" fillId="12" borderId="0" xfId="0" applyNumberFormat="1" applyFill="1" applyAlignment="1">
      <alignment/>
    </xf>
    <xf numFmtId="0" fontId="0" fillId="0" borderId="14" xfId="0" applyFont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12" borderId="17" xfId="0" applyFont="1" applyFill="1" applyBorder="1" applyAlignment="1">
      <alignment/>
    </xf>
    <xf numFmtId="0" fontId="0" fillId="12" borderId="18" xfId="0" applyFill="1" applyBorder="1" applyAlignment="1">
      <alignment/>
    </xf>
    <xf numFmtId="3" fontId="0" fillId="12" borderId="18" xfId="0" applyNumberFormat="1" applyFill="1" applyBorder="1" applyAlignment="1">
      <alignment/>
    </xf>
    <xf numFmtId="3" fontId="0" fillId="12" borderId="19" xfId="0" applyNumberFormat="1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0" xfId="0" applyFill="1" applyBorder="1" applyAlignment="1">
      <alignment/>
    </xf>
    <xf numFmtId="3" fontId="0" fillId="12" borderId="0" xfId="0" applyNumberFormat="1" applyFill="1" applyBorder="1" applyAlignment="1">
      <alignment/>
    </xf>
    <xf numFmtId="3" fontId="0" fillId="12" borderId="21" xfId="0" applyNumberFormat="1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3" fontId="0" fillId="12" borderId="23" xfId="0" applyNumberFormat="1" applyFill="1" applyBorder="1" applyAlignment="1">
      <alignment/>
    </xf>
    <xf numFmtId="3" fontId="0" fillId="12" borderId="24" xfId="0" applyNumberFormat="1" applyFill="1" applyBorder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3" fontId="0" fillId="13" borderId="0" xfId="0" applyNumberFormat="1" applyFill="1" applyBorder="1" applyAlignment="1">
      <alignment wrapText="1"/>
    </xf>
    <xf numFmtId="0" fontId="0" fillId="13" borderId="0" xfId="0" applyFill="1" applyBorder="1" applyAlignment="1">
      <alignment horizontal="right"/>
    </xf>
    <xf numFmtId="0" fontId="0" fillId="13" borderId="0" xfId="0" applyFill="1" applyBorder="1" applyAlignment="1">
      <alignment horizontal="right" wrapText="1"/>
    </xf>
    <xf numFmtId="3" fontId="0" fillId="13" borderId="0" xfId="0" applyNumberFormat="1" applyFill="1" applyBorder="1" applyAlignment="1">
      <alignment horizontal="right" wrapText="1"/>
    </xf>
    <xf numFmtId="3" fontId="0" fillId="13" borderId="0" xfId="0" applyNumberFormat="1" applyFill="1" applyBorder="1" applyAlignment="1">
      <alignment horizontal="right"/>
    </xf>
    <xf numFmtId="0" fontId="0" fillId="13" borderId="20" xfId="0" applyFont="1" applyFill="1" applyBorder="1" applyAlignment="1">
      <alignment wrapText="1"/>
    </xf>
    <xf numFmtId="0" fontId="0" fillId="13" borderId="0" xfId="0" applyFont="1" applyFill="1" applyBorder="1" applyAlignment="1">
      <alignment horizontal="right" wrapText="1"/>
    </xf>
    <xf numFmtId="3" fontId="0" fillId="13" borderId="21" xfId="0" applyNumberForma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13" borderId="0" xfId="0" applyFont="1" applyFill="1" applyBorder="1" applyAlignment="1">
      <alignment horizontal="right"/>
    </xf>
    <xf numFmtId="0" fontId="0" fillId="13" borderId="20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right" wrapText="1"/>
    </xf>
    <xf numFmtId="164" fontId="0" fillId="13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46" fillId="34" borderId="0" xfId="0" applyFont="1" applyFill="1" applyAlignment="1">
      <alignment horizontal="left"/>
    </xf>
    <xf numFmtId="0" fontId="3" fillId="13" borderId="12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_share\Financial%20Control%20Group%20-%20Group%20Accounting%20and%20Planning\Costing_Pricing\2007_08%20TRAC%20return\ubase_cost_el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KEY"/>
      <sheetName val="pivot"/>
      <sheetName val="TRACCE_mapping"/>
      <sheetName val="compare_TOTAL"/>
      <sheetName val="TOTAL_acct_grp"/>
      <sheetName val="TOTAL_cost_element_group"/>
      <sheetName val="TRACCE_compare"/>
      <sheetName val="TRACCE_acct_grp"/>
      <sheetName val="TRACCE_celem_grp"/>
      <sheetName val="Expenditure Types"/>
      <sheetName val="Expense Streams"/>
    </sheetNames>
    <sheetDataSet>
      <sheetData sheetId="3">
        <row r="4">
          <cell r="A4">
            <v>50000</v>
          </cell>
          <cell r="B4" t="str">
            <v>HEFCE Recurrent Research</v>
          </cell>
        </row>
        <row r="5">
          <cell r="A5">
            <v>50001</v>
          </cell>
          <cell r="B5" t="str">
            <v>HEFCE Recurrent Teaching</v>
          </cell>
        </row>
        <row r="6">
          <cell r="A6">
            <v>50002</v>
          </cell>
          <cell r="B6" t="str">
            <v>TTA Grant</v>
          </cell>
        </row>
        <row r="7">
          <cell r="A7">
            <v>50003</v>
          </cell>
          <cell r="B7" t="str">
            <v>Other Funding Council Grants</v>
          </cell>
        </row>
        <row r="8">
          <cell r="A8">
            <v>50004</v>
          </cell>
          <cell r="B8" t="str">
            <v>HEFCE DCG Building Release</v>
          </cell>
        </row>
        <row r="9">
          <cell r="A9">
            <v>50005</v>
          </cell>
          <cell r="B9" t="str">
            <v>HEFCE DCG Equipment Release</v>
          </cell>
        </row>
        <row r="10">
          <cell r="A10">
            <v>50006</v>
          </cell>
          <cell r="B10" t="str">
            <v>HEFCE Capital Grant Buildings</v>
          </cell>
        </row>
        <row r="11">
          <cell r="A11">
            <v>50007</v>
          </cell>
          <cell r="B11" t="str">
            <v>HEFCE Capital Grant Equipment</v>
          </cell>
        </row>
        <row r="12">
          <cell r="A12">
            <v>50100</v>
          </cell>
          <cell r="B12" t="str">
            <v>Home UGT FT Students</v>
          </cell>
        </row>
        <row r="13">
          <cell r="A13">
            <v>50101</v>
          </cell>
          <cell r="B13" t="str">
            <v>Home UGT PT Students</v>
          </cell>
        </row>
        <row r="14">
          <cell r="A14">
            <v>50102</v>
          </cell>
          <cell r="B14" t="str">
            <v>Home PGT FT Students</v>
          </cell>
        </row>
        <row r="15">
          <cell r="A15">
            <v>50103</v>
          </cell>
          <cell r="B15" t="str">
            <v>Home PGT PT Students</v>
          </cell>
        </row>
        <row r="16">
          <cell r="A16">
            <v>50104</v>
          </cell>
          <cell r="B16" t="str">
            <v>Home PGR FT Students</v>
          </cell>
        </row>
        <row r="17">
          <cell r="A17">
            <v>50105</v>
          </cell>
          <cell r="B17" t="str">
            <v>Home PGR PT Students</v>
          </cell>
        </row>
        <row r="18">
          <cell r="A18">
            <v>50106</v>
          </cell>
          <cell r="B18" t="str">
            <v>Home PGT DL Students</v>
          </cell>
        </row>
        <row r="19">
          <cell r="A19">
            <v>50107</v>
          </cell>
          <cell r="B19" t="str">
            <v>Home PGR DL Students</v>
          </cell>
        </row>
        <row r="20">
          <cell r="A20">
            <v>50108</v>
          </cell>
          <cell r="B20" t="str">
            <v>Home UGT DL Students</v>
          </cell>
        </row>
        <row r="21">
          <cell r="A21">
            <v>50110</v>
          </cell>
          <cell r="B21" t="str">
            <v>Overseas UGT FT</v>
          </cell>
        </row>
        <row r="22">
          <cell r="A22">
            <v>50111</v>
          </cell>
          <cell r="B22" t="str">
            <v>Overseas UGT PT</v>
          </cell>
        </row>
        <row r="23">
          <cell r="A23">
            <v>50112</v>
          </cell>
          <cell r="B23" t="str">
            <v>Overseas PGT FT</v>
          </cell>
        </row>
        <row r="24">
          <cell r="A24">
            <v>50113</v>
          </cell>
          <cell r="B24" t="str">
            <v>Overseas PGT PT</v>
          </cell>
        </row>
        <row r="25">
          <cell r="A25">
            <v>50114</v>
          </cell>
          <cell r="B25" t="str">
            <v>Overseas PGR FT</v>
          </cell>
        </row>
        <row r="26">
          <cell r="A26">
            <v>50115</v>
          </cell>
          <cell r="B26" t="str">
            <v>Overseas PGR PT</v>
          </cell>
        </row>
        <row r="27">
          <cell r="A27">
            <v>50116</v>
          </cell>
          <cell r="B27" t="str">
            <v>Overseas PGT DL</v>
          </cell>
        </row>
        <row r="28">
          <cell r="A28">
            <v>50117</v>
          </cell>
          <cell r="B28" t="str">
            <v>Overseas PGR DL</v>
          </cell>
        </row>
        <row r="29">
          <cell r="A29">
            <v>50118</v>
          </cell>
          <cell r="B29" t="str">
            <v>Overseas UGT DL</v>
          </cell>
        </row>
        <row r="30">
          <cell r="A30">
            <v>50120</v>
          </cell>
          <cell r="B30" t="str">
            <v>Islands UGT FT</v>
          </cell>
        </row>
        <row r="31">
          <cell r="A31">
            <v>50121</v>
          </cell>
          <cell r="B31" t="str">
            <v>Islands UGT PT</v>
          </cell>
        </row>
        <row r="32">
          <cell r="A32">
            <v>50122</v>
          </cell>
          <cell r="B32" t="str">
            <v>Islands PGT FT</v>
          </cell>
        </row>
        <row r="33">
          <cell r="A33">
            <v>50123</v>
          </cell>
          <cell r="B33" t="str">
            <v>Islands PGT PT</v>
          </cell>
        </row>
        <row r="34">
          <cell r="A34">
            <v>50124</v>
          </cell>
          <cell r="B34" t="str">
            <v>Islands PGR FT</v>
          </cell>
        </row>
        <row r="35">
          <cell r="A35">
            <v>50125</v>
          </cell>
          <cell r="B35" t="str">
            <v>Islands PGR PT</v>
          </cell>
        </row>
        <row r="36">
          <cell r="A36">
            <v>50126</v>
          </cell>
          <cell r="B36" t="str">
            <v>Islands PGT DL</v>
          </cell>
        </row>
        <row r="37">
          <cell r="A37">
            <v>50127</v>
          </cell>
          <cell r="B37" t="str">
            <v>Islands PGR DL</v>
          </cell>
        </row>
        <row r="38">
          <cell r="A38">
            <v>50128</v>
          </cell>
          <cell r="B38" t="str">
            <v>Islands UGT DL Students</v>
          </cell>
        </row>
        <row r="39">
          <cell r="A39">
            <v>50130</v>
          </cell>
          <cell r="B39" t="str">
            <v>CPD Fees</v>
          </cell>
        </row>
        <row r="40">
          <cell r="A40">
            <v>50140</v>
          </cell>
          <cell r="B40" t="str">
            <v>NHS Education Contracts</v>
          </cell>
        </row>
        <row r="41">
          <cell r="A41">
            <v>50141</v>
          </cell>
          <cell r="B41" t="str">
            <v>RTSG and Other Fees</v>
          </cell>
        </row>
        <row r="42">
          <cell r="A42">
            <v>50142</v>
          </cell>
          <cell r="B42" t="str">
            <v>Other Education Contracts</v>
          </cell>
        </row>
        <row r="43">
          <cell r="A43">
            <v>50200</v>
          </cell>
          <cell r="B43" t="str">
            <v>Released DCG Research Income Equipment</v>
          </cell>
        </row>
        <row r="44">
          <cell r="A44">
            <v>50201</v>
          </cell>
          <cell r="B44" t="str">
            <v>Research Grants &amp; Contracts</v>
          </cell>
        </row>
        <row r="45">
          <cell r="A45">
            <v>50203</v>
          </cell>
          <cell r="B45" t="str">
            <v>Released DCG Research Income Buildings</v>
          </cell>
        </row>
        <row r="46">
          <cell r="A46">
            <v>50300</v>
          </cell>
          <cell r="B46" t="str">
            <v>Accommodation Fees</v>
          </cell>
        </row>
        <row r="47">
          <cell r="A47">
            <v>50301</v>
          </cell>
          <cell r="B47" t="str">
            <v>ACS Fines/Extra Charges</v>
          </cell>
        </row>
        <row r="48">
          <cell r="A48">
            <v>50302</v>
          </cell>
          <cell r="B48" t="str">
            <v>ACS Catering Income</v>
          </cell>
        </row>
        <row r="49">
          <cell r="A49">
            <v>50303</v>
          </cell>
          <cell r="B49" t="str">
            <v>ACS Bar Income</v>
          </cell>
        </row>
        <row r="50">
          <cell r="A50">
            <v>50304</v>
          </cell>
          <cell r="B50" t="str">
            <v>ACS Other Income</v>
          </cell>
        </row>
        <row r="51">
          <cell r="A51">
            <v>50305</v>
          </cell>
          <cell r="B51" t="str">
            <v>Accommodation Fees Vacation</v>
          </cell>
        </row>
        <row r="52">
          <cell r="A52">
            <v>50306</v>
          </cell>
          <cell r="B52" t="str">
            <v>ACS Conference Catering Income</v>
          </cell>
        </row>
        <row r="53">
          <cell r="A53">
            <v>50307</v>
          </cell>
          <cell r="B53" t="str">
            <v>ACS Conference Accommodation Income</v>
          </cell>
        </row>
        <row r="54">
          <cell r="A54">
            <v>50308</v>
          </cell>
          <cell r="B54" t="str">
            <v>ACS Vending Income</v>
          </cell>
        </row>
        <row r="55">
          <cell r="A55">
            <v>50309</v>
          </cell>
          <cell r="B55" t="str">
            <v>ACS Room Hire Income</v>
          </cell>
        </row>
        <row r="56">
          <cell r="A56">
            <v>50310</v>
          </cell>
          <cell r="B56" t="str">
            <v>Services Rendered</v>
          </cell>
        </row>
        <row r="57">
          <cell r="A57">
            <v>50311</v>
          </cell>
          <cell r="B57" t="str">
            <v>Health Authorities</v>
          </cell>
        </row>
        <row r="58">
          <cell r="A58">
            <v>50320</v>
          </cell>
          <cell r="B58" t="str">
            <v>DCG Release - Non HEFCE Buildings</v>
          </cell>
        </row>
        <row r="59">
          <cell r="A59">
            <v>50321</v>
          </cell>
          <cell r="B59" t="str">
            <v>DCG Release - Non HEFCE Equipment</v>
          </cell>
        </row>
        <row r="60">
          <cell r="A60">
            <v>50322</v>
          </cell>
          <cell r="B60" t="str">
            <v>Non HEFCE Capital Grant Buildings</v>
          </cell>
        </row>
        <row r="61">
          <cell r="A61">
            <v>50323</v>
          </cell>
          <cell r="B61" t="str">
            <v>Non HEFCE Capital Grant Equipment</v>
          </cell>
        </row>
        <row r="62">
          <cell r="A62">
            <v>50330</v>
          </cell>
          <cell r="B62" t="str">
            <v>Gain on Foreign Currency</v>
          </cell>
        </row>
        <row r="63">
          <cell r="A63">
            <v>50331</v>
          </cell>
          <cell r="B63" t="str">
            <v>Bank Interest</v>
          </cell>
        </row>
        <row r="64">
          <cell r="A64">
            <v>50340</v>
          </cell>
          <cell r="B64" t="str">
            <v>Other Operating Income</v>
          </cell>
        </row>
        <row r="65">
          <cell r="A65">
            <v>50341</v>
          </cell>
          <cell r="B65" t="str">
            <v>Admin Charge Income</v>
          </cell>
        </row>
        <row r="66">
          <cell r="A66">
            <v>50342</v>
          </cell>
          <cell r="B66" t="str">
            <v>Court Charge Income</v>
          </cell>
        </row>
        <row r="67">
          <cell r="A67">
            <v>50343</v>
          </cell>
          <cell r="B67" t="str">
            <v>Donation Funded Building</v>
          </cell>
        </row>
        <row r="68">
          <cell r="A68">
            <v>50344</v>
          </cell>
          <cell r="B68" t="str">
            <v>Donation Funded Equipment</v>
          </cell>
        </row>
        <row r="69">
          <cell r="A69">
            <v>50345</v>
          </cell>
          <cell r="B69" t="str">
            <v>Released DCG Donation Funded Building</v>
          </cell>
        </row>
        <row r="70">
          <cell r="A70">
            <v>50346</v>
          </cell>
          <cell r="B70" t="str">
            <v>Released DCG Donation Funded Equipment</v>
          </cell>
        </row>
        <row r="71">
          <cell r="A71">
            <v>50347</v>
          </cell>
          <cell r="B71" t="str">
            <v>ACS Ticket Sale Income</v>
          </cell>
        </row>
        <row r="72">
          <cell r="A72">
            <v>50348</v>
          </cell>
          <cell r="B72" t="str">
            <v>Gameing Machine Income</v>
          </cell>
        </row>
        <row r="73">
          <cell r="A73">
            <v>51100</v>
          </cell>
          <cell r="B73" t="str">
            <v>Restricted Perminent Endowments Income</v>
          </cell>
        </row>
        <row r="74">
          <cell r="A74">
            <v>51101</v>
          </cell>
          <cell r="B74" t="str">
            <v>Unrestricted Perminent Endowments Income</v>
          </cell>
        </row>
        <row r="75">
          <cell r="A75">
            <v>51102</v>
          </cell>
          <cell r="B75" t="str">
            <v>Short Term Investments</v>
          </cell>
        </row>
        <row r="76">
          <cell r="A76">
            <v>51103</v>
          </cell>
          <cell r="B76" t="str">
            <v>Specific Endowments Income</v>
          </cell>
        </row>
        <row r="77">
          <cell r="A77">
            <v>51104</v>
          </cell>
          <cell r="B77" t="str">
            <v>Restricted Expendable Endowments Income</v>
          </cell>
        </row>
        <row r="78">
          <cell r="A78">
            <v>51200</v>
          </cell>
          <cell r="B78" t="str">
            <v>Release from Revaluation Reserve</v>
          </cell>
        </row>
        <row r="79">
          <cell r="A79">
            <v>51201</v>
          </cell>
          <cell r="B79" t="str">
            <v>Gain on Sale of Property</v>
          </cell>
        </row>
        <row r="80">
          <cell r="A80">
            <v>51202</v>
          </cell>
          <cell r="B80" t="str">
            <v>Realisation of Property Revaluation</v>
          </cell>
        </row>
        <row r="81">
          <cell r="A81">
            <v>51203</v>
          </cell>
          <cell r="B81" t="str">
            <v>Gift Aid</v>
          </cell>
        </row>
        <row r="82">
          <cell r="A82">
            <v>51302</v>
          </cell>
          <cell r="B82" t="str">
            <v>Gain on Investments</v>
          </cell>
        </row>
        <row r="83">
          <cell r="A83">
            <v>58000</v>
          </cell>
          <cell r="B83" t="str">
            <v>Internal Trade Income</v>
          </cell>
        </row>
        <row r="84">
          <cell r="A84">
            <v>58001</v>
          </cell>
          <cell r="B84" t="str">
            <v>ACS Internal Trade Catering Income</v>
          </cell>
        </row>
        <row r="85">
          <cell r="A85">
            <v>58002</v>
          </cell>
          <cell r="B85" t="str">
            <v>ACS Internal Trade Conf Accom Income</v>
          </cell>
        </row>
        <row r="86">
          <cell r="A86">
            <v>58003</v>
          </cell>
          <cell r="B86" t="str">
            <v>ACS Internal Trade Food Revenue</v>
          </cell>
        </row>
        <row r="87">
          <cell r="A87">
            <v>58004</v>
          </cell>
          <cell r="B87" t="str">
            <v>ACS Internal Trade Bar Revenue</v>
          </cell>
        </row>
        <row r="88">
          <cell r="A88">
            <v>59000</v>
          </cell>
          <cell r="B88" t="str">
            <v>Default Revenue Element for Down Payment</v>
          </cell>
        </row>
        <row r="89">
          <cell r="A89">
            <v>60000</v>
          </cell>
          <cell r="B89" t="str">
            <v>Academic Salaries</v>
          </cell>
        </row>
        <row r="90">
          <cell r="A90">
            <v>60001</v>
          </cell>
          <cell r="B90" t="str">
            <v>Clinical Academic Salaries</v>
          </cell>
        </row>
        <row r="91">
          <cell r="A91">
            <v>60002</v>
          </cell>
          <cell r="B91" t="str">
            <v>Specialist &amp; Professional Salaries</v>
          </cell>
        </row>
        <row r="92">
          <cell r="A92">
            <v>60003</v>
          </cell>
          <cell r="B92" t="str">
            <v>Clinical Researcher</v>
          </cell>
        </row>
        <row r="93">
          <cell r="A93">
            <v>60004</v>
          </cell>
          <cell r="B93" t="str">
            <v>Technical Salaries</v>
          </cell>
        </row>
        <row r="94">
          <cell r="A94">
            <v>60005</v>
          </cell>
          <cell r="B94" t="str">
            <v>Clerical &amp; Secretarial Salaries</v>
          </cell>
        </row>
        <row r="95">
          <cell r="A95">
            <v>60006</v>
          </cell>
          <cell r="B95" t="str">
            <v>Nurses Salaries</v>
          </cell>
        </row>
        <row r="96">
          <cell r="A96">
            <v>60007</v>
          </cell>
          <cell r="B96" t="str">
            <v>Support Staff Salaries</v>
          </cell>
        </row>
        <row r="97">
          <cell r="A97">
            <v>60008</v>
          </cell>
          <cell r="B97" t="str">
            <v>Other Non-academic Salary Costs</v>
          </cell>
        </row>
        <row r="98">
          <cell r="A98">
            <v>60009</v>
          </cell>
          <cell r="B98" t="str">
            <v>FRS17</v>
          </cell>
        </row>
        <row r="99">
          <cell r="A99">
            <v>60010</v>
          </cell>
          <cell r="B99" t="str">
            <v>Academic Staff Cost (Planning Only)</v>
          </cell>
        </row>
        <row r="100">
          <cell r="A100">
            <v>60011</v>
          </cell>
          <cell r="B100" t="str">
            <v>Non Acad Staff Cost (Planning Only)</v>
          </cell>
        </row>
        <row r="101">
          <cell r="A101">
            <v>60012</v>
          </cell>
          <cell r="B101" t="str">
            <v>Caterers Salaries</v>
          </cell>
        </row>
        <row r="102">
          <cell r="A102">
            <v>60013</v>
          </cell>
          <cell r="B102" t="str">
            <v>Bar Staff Salaries</v>
          </cell>
        </row>
        <row r="103">
          <cell r="A103">
            <v>60014</v>
          </cell>
          <cell r="B103" t="str">
            <v>Cleaners Salaries</v>
          </cell>
        </row>
        <row r="104">
          <cell r="A104">
            <v>60015</v>
          </cell>
          <cell r="B104" t="str">
            <v>Porters Salaries</v>
          </cell>
        </row>
        <row r="105">
          <cell r="A105">
            <v>60016</v>
          </cell>
          <cell r="B105" t="str">
            <v>Security Salaries</v>
          </cell>
        </row>
        <row r="106">
          <cell r="A106">
            <v>60017</v>
          </cell>
          <cell r="B106" t="str">
            <v>Academic Researcher</v>
          </cell>
        </row>
        <row r="107">
          <cell r="A107">
            <v>60100</v>
          </cell>
          <cell r="B107" t="str">
            <v>Depreciation</v>
          </cell>
        </row>
        <row r="108">
          <cell r="A108">
            <v>60101</v>
          </cell>
          <cell r="B108" t="str">
            <v>Impairment of Fixed Assets</v>
          </cell>
        </row>
        <row r="109">
          <cell r="A109">
            <v>60200</v>
          </cell>
          <cell r="B109" t="str">
            <v>Loss on Disposal of Assets</v>
          </cell>
        </row>
        <row r="110">
          <cell r="A110">
            <v>60201</v>
          </cell>
          <cell r="B110" t="str">
            <v>Stock price adjust</v>
          </cell>
        </row>
        <row r="111">
          <cell r="A111">
            <v>60202</v>
          </cell>
          <cell r="B111" t="str">
            <v>Stock reval gain/loss</v>
          </cell>
        </row>
        <row r="112">
          <cell r="A112">
            <v>61200</v>
          </cell>
          <cell r="B112" t="str">
            <v>Cleaning Consumables</v>
          </cell>
        </row>
        <row r="113">
          <cell r="A113">
            <v>61202</v>
          </cell>
          <cell r="B113" t="str">
            <v>Health &amp; Safety Consumables</v>
          </cell>
        </row>
        <row r="114">
          <cell r="A114">
            <v>61203</v>
          </cell>
          <cell r="B114" t="str">
            <v>Lab/Workshop Consumables</v>
          </cell>
        </row>
        <row r="115">
          <cell r="A115">
            <v>61204</v>
          </cell>
          <cell r="B115" t="str">
            <v>Field Laboratory services &amp; supplies</v>
          </cell>
        </row>
        <row r="116">
          <cell r="A116">
            <v>61205</v>
          </cell>
          <cell r="B116" t="str">
            <v>Office Consumables</v>
          </cell>
        </row>
        <row r="117">
          <cell r="A117">
            <v>61206</v>
          </cell>
          <cell r="B117" t="str">
            <v>Catering Consumables</v>
          </cell>
        </row>
        <row r="118">
          <cell r="A118">
            <v>61207</v>
          </cell>
          <cell r="B118" t="str">
            <v>Books &amp; Periodicals</v>
          </cell>
        </row>
        <row r="119">
          <cell r="A119">
            <v>61208</v>
          </cell>
          <cell r="B119" t="str">
            <v>Bar Consumables</v>
          </cell>
        </row>
        <row r="120">
          <cell r="A120">
            <v>61209</v>
          </cell>
          <cell r="B120" t="str">
            <v>Food and Beverage Purchases</v>
          </cell>
        </row>
        <row r="121">
          <cell r="A121">
            <v>61210</v>
          </cell>
          <cell r="B121" t="str">
            <v>Liquor Purchases</v>
          </cell>
        </row>
        <row r="122">
          <cell r="A122">
            <v>61211</v>
          </cell>
          <cell r="B122" t="str">
            <v>Vending Purchases</v>
          </cell>
        </row>
        <row r="123">
          <cell r="A123">
            <v>61300</v>
          </cell>
          <cell r="B123" t="str">
            <v>Home UG Maintenance</v>
          </cell>
        </row>
        <row r="124">
          <cell r="A124">
            <v>61301</v>
          </cell>
          <cell r="B124" t="str">
            <v>Home PGT Maintenance</v>
          </cell>
        </row>
        <row r="125">
          <cell r="A125">
            <v>61302</v>
          </cell>
          <cell r="B125" t="str">
            <v>Home PGR Maintenance</v>
          </cell>
        </row>
        <row r="126">
          <cell r="A126">
            <v>61310</v>
          </cell>
          <cell r="B126" t="str">
            <v>H UG Fee Waiv/Disc</v>
          </cell>
        </row>
        <row r="127">
          <cell r="A127">
            <v>61311</v>
          </cell>
          <cell r="B127" t="str">
            <v>H PGT Fee Waiv/Disc</v>
          </cell>
        </row>
        <row r="128">
          <cell r="A128">
            <v>61312</v>
          </cell>
          <cell r="B128" t="str">
            <v>H PGR Fee Waiv/Disc</v>
          </cell>
        </row>
        <row r="129">
          <cell r="A129">
            <v>61320</v>
          </cell>
          <cell r="B129" t="str">
            <v>Home UG  Prizes</v>
          </cell>
        </row>
        <row r="130">
          <cell r="A130">
            <v>61321</v>
          </cell>
          <cell r="B130" t="str">
            <v>Home PGT  Prizes</v>
          </cell>
        </row>
        <row r="131">
          <cell r="A131">
            <v>61322</v>
          </cell>
          <cell r="B131" t="str">
            <v>Home PGR  Prizes</v>
          </cell>
        </row>
        <row r="132">
          <cell r="A132">
            <v>61330</v>
          </cell>
          <cell r="B132" t="str">
            <v>Overseas UG Maint</v>
          </cell>
        </row>
        <row r="133">
          <cell r="A133">
            <v>61331</v>
          </cell>
          <cell r="B133" t="str">
            <v>Overseas PGT Maint</v>
          </cell>
        </row>
        <row r="134">
          <cell r="A134">
            <v>61332</v>
          </cell>
          <cell r="B134" t="str">
            <v>Overseas PGR Maint</v>
          </cell>
        </row>
        <row r="135">
          <cell r="A135">
            <v>61340</v>
          </cell>
          <cell r="B135" t="str">
            <v>O UG Fee Waiver/Disc</v>
          </cell>
        </row>
        <row r="136">
          <cell r="A136">
            <v>61341</v>
          </cell>
          <cell r="B136" t="str">
            <v>O PGT Fee Waiv/Disc</v>
          </cell>
        </row>
        <row r="137">
          <cell r="A137">
            <v>61342</v>
          </cell>
          <cell r="B137" t="str">
            <v>O PGR Fee Waiv/Disc</v>
          </cell>
        </row>
        <row r="138">
          <cell r="A138">
            <v>61350</v>
          </cell>
          <cell r="B138" t="str">
            <v>Overseas UG Prizes</v>
          </cell>
        </row>
        <row r="139">
          <cell r="A139">
            <v>61351</v>
          </cell>
          <cell r="B139" t="str">
            <v>Overseas PGT Prizes</v>
          </cell>
        </row>
        <row r="140">
          <cell r="A140">
            <v>61352</v>
          </cell>
          <cell r="B140" t="str">
            <v>Overseas PGR Prizes</v>
          </cell>
        </row>
        <row r="141">
          <cell r="A141">
            <v>61400</v>
          </cell>
          <cell r="B141" t="str">
            <v>Cleaning Equipment</v>
          </cell>
        </row>
        <row r="142">
          <cell r="A142">
            <v>61401</v>
          </cell>
          <cell r="B142" t="str">
            <v>Electrical Equipment</v>
          </cell>
        </row>
        <row r="143">
          <cell r="A143">
            <v>61402</v>
          </cell>
          <cell r="B143" t="str">
            <v>Equipment &lt;£3K (Research Sponsor Class l</v>
          </cell>
        </row>
        <row r="144">
          <cell r="A144">
            <v>61403</v>
          </cell>
          <cell r="B144" t="str">
            <v>Large Equipment (Research Sponsor Class</v>
          </cell>
        </row>
        <row r="145">
          <cell r="A145">
            <v>61405</v>
          </cell>
          <cell r="B145" t="str">
            <v>Health &amp;Saftey Equipment</v>
          </cell>
        </row>
        <row r="146">
          <cell r="A146">
            <v>61406</v>
          </cell>
          <cell r="B146" t="str">
            <v>Lab/Workshop Furniture &amp; Equipment</v>
          </cell>
        </row>
        <row r="147">
          <cell r="A147">
            <v>61407</v>
          </cell>
          <cell r="B147" t="str">
            <v>Office Furniture &amp; Equipment</v>
          </cell>
        </row>
        <row r="148">
          <cell r="A148">
            <v>61408</v>
          </cell>
          <cell r="B148" t="str">
            <v>Residences and Catering Furniture &amp; Equi</v>
          </cell>
        </row>
        <row r="149">
          <cell r="A149">
            <v>61409</v>
          </cell>
          <cell r="B149" t="str">
            <v>Vehicle Purchase/Costs</v>
          </cell>
        </row>
        <row r="150">
          <cell r="A150">
            <v>61410</v>
          </cell>
          <cell r="B150" t="str">
            <v>Voice and Data Services</v>
          </cell>
        </row>
        <row r="151">
          <cell r="A151">
            <v>61411</v>
          </cell>
          <cell r="B151" t="str">
            <v>Telephones</v>
          </cell>
        </row>
        <row r="152">
          <cell r="A152">
            <v>61412</v>
          </cell>
          <cell r="B152" t="str">
            <v>Catering Equipment</v>
          </cell>
        </row>
        <row r="153">
          <cell r="A153">
            <v>61413</v>
          </cell>
          <cell r="B153" t="str">
            <v>ACS Furniture</v>
          </cell>
        </row>
        <row r="154">
          <cell r="A154">
            <v>61414</v>
          </cell>
          <cell r="B154" t="str">
            <v>ACS Furniture Maintenance</v>
          </cell>
        </row>
        <row r="155">
          <cell r="A155">
            <v>61415</v>
          </cell>
          <cell r="B155" t="str">
            <v>ACS Equipment Maintenance</v>
          </cell>
        </row>
        <row r="156">
          <cell r="A156">
            <v>61500</v>
          </cell>
          <cell r="B156" t="str">
            <v>Heat Light Power &amp; Water</v>
          </cell>
        </row>
        <row r="157">
          <cell r="A157">
            <v>61501</v>
          </cell>
          <cell r="B157" t="str">
            <v>Asbestos Removal</v>
          </cell>
        </row>
        <row r="158">
          <cell r="A158">
            <v>61502</v>
          </cell>
          <cell r="B158" t="str">
            <v>Building Works</v>
          </cell>
        </row>
        <row r="159">
          <cell r="A159">
            <v>61503</v>
          </cell>
          <cell r="B159" t="str">
            <v>Enabling Works</v>
          </cell>
        </row>
        <row r="160">
          <cell r="A160">
            <v>61504</v>
          </cell>
          <cell r="B160" t="str">
            <v>General Repairs &amp; Maintenance</v>
          </cell>
        </row>
        <row r="161">
          <cell r="A161">
            <v>61505</v>
          </cell>
          <cell r="B161" t="str">
            <v>Building Maintenance</v>
          </cell>
        </row>
        <row r="162">
          <cell r="A162">
            <v>61506</v>
          </cell>
          <cell r="B162" t="str">
            <v>Electrical Maintenance</v>
          </cell>
        </row>
        <row r="163">
          <cell r="A163">
            <v>61507</v>
          </cell>
          <cell r="B163" t="str">
            <v>Mechanical Maintenance</v>
          </cell>
        </row>
        <row r="164">
          <cell r="A164">
            <v>61508</v>
          </cell>
          <cell r="B164" t="str">
            <v>Rents</v>
          </cell>
        </row>
        <row r="165">
          <cell r="A165">
            <v>61509</v>
          </cell>
          <cell r="B165" t="str">
            <v>Rates</v>
          </cell>
        </row>
        <row r="166">
          <cell r="A166">
            <v>61510</v>
          </cell>
          <cell r="B166" t="str">
            <v>Grounds Maintenance</v>
          </cell>
        </row>
        <row r="167">
          <cell r="A167">
            <v>61511</v>
          </cell>
          <cell r="B167" t="str">
            <v>Electricity Supply</v>
          </cell>
        </row>
        <row r="168">
          <cell r="A168">
            <v>61512</v>
          </cell>
          <cell r="B168" t="str">
            <v>Gas Supply</v>
          </cell>
        </row>
        <row r="169">
          <cell r="A169">
            <v>61513</v>
          </cell>
          <cell r="B169" t="str">
            <v>Water Supply</v>
          </cell>
        </row>
        <row r="170">
          <cell r="A170">
            <v>61514</v>
          </cell>
          <cell r="B170" t="str">
            <v>Rent Refunds</v>
          </cell>
        </row>
        <row r="171">
          <cell r="A171">
            <v>61600</v>
          </cell>
          <cell r="B171" t="str">
            <v>Auditors Remuneration</v>
          </cell>
        </row>
        <row r="172">
          <cell r="A172">
            <v>61601</v>
          </cell>
          <cell r="B172" t="str">
            <v>Legal Fees/Consultancy</v>
          </cell>
        </row>
        <row r="173">
          <cell r="A173">
            <v>61602</v>
          </cell>
          <cell r="B173" t="str">
            <v>Professional Fees/Consultancy</v>
          </cell>
        </row>
        <row r="174">
          <cell r="A174">
            <v>61603</v>
          </cell>
          <cell r="B174" t="str">
            <v>Accountancy Services</v>
          </cell>
        </row>
        <row r="175">
          <cell r="A175">
            <v>61604</v>
          </cell>
          <cell r="B175" t="str">
            <v>Medical - Diagnostic Services</v>
          </cell>
        </row>
        <row r="176">
          <cell r="A176">
            <v>61605</v>
          </cell>
          <cell r="B176" t="str">
            <v>Internal Auditors Remuneration</v>
          </cell>
        </row>
        <row r="177">
          <cell r="A177">
            <v>61606</v>
          </cell>
          <cell r="B177" t="str">
            <v>Mechanical Installations</v>
          </cell>
        </row>
        <row r="178">
          <cell r="A178">
            <v>61607</v>
          </cell>
          <cell r="B178" t="str">
            <v>Electrical Installations</v>
          </cell>
        </row>
        <row r="179">
          <cell r="A179">
            <v>61608</v>
          </cell>
          <cell r="B179" t="str">
            <v>Security Services</v>
          </cell>
        </row>
        <row r="180">
          <cell r="A180">
            <v>61609</v>
          </cell>
          <cell r="B180" t="str">
            <v>Other Specialist Installations</v>
          </cell>
        </row>
        <row r="181">
          <cell r="A181">
            <v>61700</v>
          </cell>
          <cell r="B181" t="str">
            <v>Provision for Bad Debts</v>
          </cell>
        </row>
        <row r="182">
          <cell r="A182">
            <v>61701</v>
          </cell>
          <cell r="B182" t="str">
            <v>Administrative Expenses</v>
          </cell>
        </row>
        <row r="183">
          <cell r="A183">
            <v>61702</v>
          </cell>
          <cell r="B183" t="str">
            <v>Insurance</v>
          </cell>
        </row>
        <row r="184">
          <cell r="A184">
            <v>61703</v>
          </cell>
          <cell r="B184" t="str">
            <v>Bank Charges</v>
          </cell>
        </row>
        <row r="185">
          <cell r="A185">
            <v>61800</v>
          </cell>
          <cell r="B185" t="str">
            <v>Recharges Staff</v>
          </cell>
        </row>
        <row r="186">
          <cell r="A186">
            <v>61801</v>
          </cell>
          <cell r="B186" t="str">
            <v>External Payroll Non-Contracted Teaching</v>
          </cell>
        </row>
        <row r="187">
          <cell r="A187">
            <v>61802</v>
          </cell>
          <cell r="B187" t="str">
            <v>Contracted Retirees</v>
          </cell>
        </row>
        <row r="188">
          <cell r="A188">
            <v>61803</v>
          </cell>
          <cell r="B188" t="str">
            <v>Pensions - Non Academic Related</v>
          </cell>
        </row>
        <row r="189">
          <cell r="A189">
            <v>61804</v>
          </cell>
          <cell r="B189" t="str">
            <v>Special Pension Contributions</v>
          </cell>
        </row>
        <row r="190">
          <cell r="A190">
            <v>61805</v>
          </cell>
          <cell r="B190" t="str">
            <v>Staff Recruitment Expenses</v>
          </cell>
        </row>
        <row r="191">
          <cell r="A191">
            <v>61806</v>
          </cell>
          <cell r="B191" t="str">
            <v>Restructuring and Redundancy Costs</v>
          </cell>
        </row>
        <row r="192">
          <cell r="A192">
            <v>61807</v>
          </cell>
          <cell r="B192" t="str">
            <v>External Payroll Non-Contracted Research</v>
          </cell>
        </row>
        <row r="193">
          <cell r="A193">
            <v>61808</v>
          </cell>
          <cell r="B193" t="str">
            <v>External Payroll Non-Contracted Support</v>
          </cell>
        </row>
        <row r="194">
          <cell r="A194">
            <v>61809</v>
          </cell>
          <cell r="B194" t="str">
            <v>External Payroll Non-Contracted Staff Fe</v>
          </cell>
        </row>
        <row r="195">
          <cell r="A195">
            <v>61810</v>
          </cell>
          <cell r="B195" t="str">
            <v>Staff Additional Duty Payments</v>
          </cell>
        </row>
        <row r="196">
          <cell r="A196">
            <v>61811</v>
          </cell>
          <cell r="B196" t="str">
            <v>External Payroll Non-Contracted Tutorial</v>
          </cell>
        </row>
        <row r="197">
          <cell r="A197">
            <v>61812</v>
          </cell>
          <cell r="B197" t="str">
            <v>Compensation re Industrial tribunals</v>
          </cell>
        </row>
        <row r="198">
          <cell r="A198">
            <v>61900</v>
          </cell>
          <cell r="B198" t="str">
            <v>Other Expenses</v>
          </cell>
        </row>
        <row r="199">
          <cell r="A199">
            <v>61901</v>
          </cell>
          <cell r="B199" t="str">
            <v>Expenses (Patients/Visitors)</v>
          </cell>
        </row>
        <row r="200">
          <cell r="A200">
            <v>61902</v>
          </cell>
          <cell r="B200" t="str">
            <v>Training Courses</v>
          </cell>
        </row>
        <row r="201">
          <cell r="A201">
            <v>61903</v>
          </cell>
          <cell r="B201" t="str">
            <v>Printing</v>
          </cell>
        </row>
        <row r="202">
          <cell r="A202">
            <v>61904</v>
          </cell>
          <cell r="B202" t="str">
            <v>Postage</v>
          </cell>
        </row>
        <row r="203">
          <cell r="A203">
            <v>61905</v>
          </cell>
          <cell r="B203" t="str">
            <v>Conferences and Meetings</v>
          </cell>
        </row>
        <row r="204">
          <cell r="A204">
            <v>61906</v>
          </cell>
          <cell r="B204" t="str">
            <v>Professional Subscriptions</v>
          </cell>
        </row>
        <row r="205">
          <cell r="A205">
            <v>61907</v>
          </cell>
          <cell r="B205" t="str">
            <v>Loss on Foreign Currency</v>
          </cell>
        </row>
        <row r="206">
          <cell r="A206">
            <v>61908</v>
          </cell>
          <cell r="B206" t="str">
            <v>Scrapping Adjustment</v>
          </cell>
        </row>
        <row r="207">
          <cell r="A207">
            <v>61909</v>
          </cell>
          <cell r="B207" t="str">
            <v>Inventory Adjustment</v>
          </cell>
        </row>
        <row r="208">
          <cell r="A208">
            <v>61910</v>
          </cell>
          <cell r="B208" t="str">
            <v>Student Placement Fees</v>
          </cell>
        </row>
        <row r="209">
          <cell r="A209">
            <v>61913</v>
          </cell>
          <cell r="B209" t="str">
            <v>Cleaning Services</v>
          </cell>
        </row>
        <row r="210">
          <cell r="A210">
            <v>61914</v>
          </cell>
          <cell r="B210" t="str">
            <v>Laundry Services</v>
          </cell>
        </row>
        <row r="211">
          <cell r="A211">
            <v>61915</v>
          </cell>
          <cell r="B211" t="str">
            <v>Relocation/removal expenses</v>
          </cell>
        </row>
        <row r="212">
          <cell r="A212">
            <v>61916</v>
          </cell>
          <cell r="B212" t="str">
            <v>Software Costs</v>
          </cell>
        </row>
        <row r="213">
          <cell r="A213">
            <v>61917</v>
          </cell>
          <cell r="B213" t="str">
            <v>Stationery</v>
          </cell>
        </row>
        <row r="214">
          <cell r="A214">
            <v>61918</v>
          </cell>
          <cell r="B214" t="str">
            <v>Carriage &amp; Freight</v>
          </cell>
        </row>
        <row r="215">
          <cell r="A215">
            <v>61919</v>
          </cell>
          <cell r="B215" t="str">
            <v>Decorations/Flowers</v>
          </cell>
        </row>
        <row r="216">
          <cell r="A216">
            <v>61920</v>
          </cell>
          <cell r="B216" t="str">
            <v>Advertising (non printing)</v>
          </cell>
        </row>
        <row r="217">
          <cell r="A217">
            <v>61921</v>
          </cell>
          <cell r="B217" t="str">
            <v>ACS Event Ticket Purchases</v>
          </cell>
        </row>
        <row r="218">
          <cell r="A218">
            <v>61930</v>
          </cell>
          <cell r="B218" t="str">
            <v>Air Travel Overseas</v>
          </cell>
        </row>
        <row r="219">
          <cell r="A219">
            <v>61931</v>
          </cell>
          <cell r="B219" t="str">
            <v>Air Travel UK</v>
          </cell>
        </row>
        <row r="220">
          <cell r="A220">
            <v>61932</v>
          </cell>
          <cell r="B220" t="str">
            <v>Travel &amp; Subsistence Overseas</v>
          </cell>
        </row>
        <row r="221">
          <cell r="A221">
            <v>61933</v>
          </cell>
          <cell r="B221" t="str">
            <v>Travel &amp; Subsistence UK</v>
          </cell>
        </row>
        <row r="222">
          <cell r="A222">
            <v>61940</v>
          </cell>
          <cell r="B222" t="str">
            <v>Grants to SUSU</v>
          </cell>
        </row>
        <row r="223">
          <cell r="A223">
            <v>61941</v>
          </cell>
          <cell r="B223" t="str">
            <v>Refund of VAT</v>
          </cell>
        </row>
        <row r="224">
          <cell r="A224">
            <v>61942</v>
          </cell>
          <cell r="B224" t="str">
            <v>Exceptional Items (Research Sponsor Clas</v>
          </cell>
        </row>
        <row r="225">
          <cell r="A225">
            <v>61943</v>
          </cell>
          <cell r="B225" t="str">
            <v>ACS Over / Under bankings</v>
          </cell>
        </row>
        <row r="226">
          <cell r="A226">
            <v>61950</v>
          </cell>
          <cell r="B226" t="str">
            <v>Capital Contribution</v>
          </cell>
        </row>
        <row r="227">
          <cell r="A227">
            <v>61996</v>
          </cell>
          <cell r="B227" t="str">
            <v>Prior Year Balances Expenditure</v>
          </cell>
        </row>
        <row r="228">
          <cell r="A228">
            <v>61997</v>
          </cell>
          <cell r="B228" t="str">
            <v>Expenditure Cap (Planning Only)</v>
          </cell>
        </row>
        <row r="229">
          <cell r="A229">
            <v>61998</v>
          </cell>
          <cell r="B229" t="str">
            <v>Contingency (Planning Only)</v>
          </cell>
        </row>
        <row r="230">
          <cell r="A230">
            <v>61999</v>
          </cell>
          <cell r="B230" t="str">
            <v>Non Staff Costs (Planning Only)</v>
          </cell>
        </row>
        <row r="231">
          <cell r="A231">
            <v>70000</v>
          </cell>
          <cell r="B231" t="str">
            <v>Debt Charges</v>
          </cell>
        </row>
        <row r="232">
          <cell r="A232">
            <v>80000</v>
          </cell>
          <cell r="B232" t="str">
            <v>DA Principle Investigator Costs</v>
          </cell>
        </row>
        <row r="233">
          <cell r="A233">
            <v>80001</v>
          </cell>
          <cell r="B233" t="str">
            <v>DA Estates Costs</v>
          </cell>
        </row>
        <row r="234">
          <cell r="A234">
            <v>80002</v>
          </cell>
          <cell r="B234" t="str">
            <v>Indirect Costs</v>
          </cell>
        </row>
        <row r="235">
          <cell r="A235">
            <v>80003</v>
          </cell>
          <cell r="B235" t="str">
            <v>Non FEC Research Contribution (IDC)</v>
          </cell>
        </row>
        <row r="236">
          <cell r="A236">
            <v>80004</v>
          </cell>
          <cell r="B236" t="str">
            <v>FEC Research Surplu/Deficit</v>
          </cell>
        </row>
        <row r="237">
          <cell r="A237">
            <v>80005</v>
          </cell>
          <cell r="B237" t="str">
            <v>Project Under/Overspend</v>
          </cell>
        </row>
        <row r="238">
          <cell r="A238">
            <v>80006</v>
          </cell>
          <cell r="B238" t="str">
            <v>DA Major Facilities</v>
          </cell>
        </row>
        <row r="239">
          <cell r="A239">
            <v>80007</v>
          </cell>
          <cell r="B239" t="str">
            <v>DA Field Lab Charged Out</v>
          </cell>
        </row>
        <row r="240">
          <cell r="A240">
            <v>80008</v>
          </cell>
          <cell r="B240" t="str">
            <v>DA Other Directly Allocated Costs A</v>
          </cell>
        </row>
        <row r="241">
          <cell r="A241">
            <v>80009</v>
          </cell>
          <cell r="B241" t="str">
            <v>Non FEC Research Contribution</v>
          </cell>
        </row>
        <row r="242">
          <cell r="A242">
            <v>80010</v>
          </cell>
          <cell r="B242" t="str">
            <v>Pool Tech/Clerical (Non FEC)</v>
          </cell>
        </row>
        <row r="243">
          <cell r="A243">
            <v>80011</v>
          </cell>
          <cell r="B243" t="str">
            <v>DA Other Directly Allocated Costs B</v>
          </cell>
        </row>
        <row r="244">
          <cell r="A244">
            <v>80012</v>
          </cell>
          <cell r="B244" t="str">
            <v>Academic and Clerical Supp  (Non FEC)</v>
          </cell>
        </row>
        <row r="245">
          <cell r="A245">
            <v>80013</v>
          </cell>
          <cell r="B245" t="str">
            <v>Waived Consultancy Fees</v>
          </cell>
        </row>
        <row r="246">
          <cell r="A246">
            <v>80014</v>
          </cell>
          <cell r="B246" t="str">
            <v>Academic and Clerical Supp  (Non FEC) PC</v>
          </cell>
        </row>
        <row r="247">
          <cell r="A247">
            <v>80015</v>
          </cell>
          <cell r="B247" t="str">
            <v>Project Underspend - Research (Bud Supp)</v>
          </cell>
        </row>
        <row r="248">
          <cell r="A248">
            <v>80016</v>
          </cell>
          <cell r="B248" t="str">
            <v>Project Underspend - Serv Rend (Bud Sup)</v>
          </cell>
        </row>
        <row r="249">
          <cell r="A249">
            <v>80100</v>
          </cell>
          <cell r="B249" t="str">
            <v>Other External Activity Contribution</v>
          </cell>
        </row>
        <row r="250">
          <cell r="A250">
            <v>80101</v>
          </cell>
          <cell r="B250" t="str">
            <v>Under/Overspend -Other External Projects</v>
          </cell>
        </row>
        <row r="251">
          <cell r="A251">
            <v>81000</v>
          </cell>
          <cell r="B251" t="str">
            <v>DA CPU Other</v>
          </cell>
        </row>
        <row r="252">
          <cell r="A252">
            <v>81001</v>
          </cell>
          <cell r="B252" t="str">
            <v>DA CPU Labour</v>
          </cell>
        </row>
        <row r="253">
          <cell r="A253">
            <v>81002</v>
          </cell>
          <cell r="B253" t="str">
            <v>DA Accommodation Facilities</v>
          </cell>
        </row>
        <row r="254">
          <cell r="A254">
            <v>81003</v>
          </cell>
          <cell r="B254" t="str">
            <v>DA CPU Food</v>
          </cell>
        </row>
        <row r="255">
          <cell r="A255">
            <v>85000</v>
          </cell>
          <cell r="B255" t="str">
            <v>Research Net Contribution FEC</v>
          </cell>
        </row>
        <row r="256">
          <cell r="A256">
            <v>85001</v>
          </cell>
          <cell r="B256" t="str">
            <v>Research Net Contribution (IDC)</v>
          </cell>
        </row>
        <row r="257">
          <cell r="A257">
            <v>85002</v>
          </cell>
          <cell r="B257" t="str">
            <v>Research Net Contribution Non FEC</v>
          </cell>
        </row>
        <row r="258">
          <cell r="A258">
            <v>85003</v>
          </cell>
          <cell r="B258" t="str">
            <v>Other External Activity Net Contribution</v>
          </cell>
        </row>
        <row r="259">
          <cell r="A259">
            <v>85100</v>
          </cell>
          <cell r="B259" t="str">
            <v>DA CPU Food Income</v>
          </cell>
        </row>
        <row r="260">
          <cell r="A260">
            <v>85101</v>
          </cell>
          <cell r="B260" t="str">
            <v>DA CPU Labour Income</v>
          </cell>
        </row>
        <row r="261">
          <cell r="A261">
            <v>85102</v>
          </cell>
          <cell r="B261" t="str">
            <v>DA Accommodation Facilities Income</v>
          </cell>
        </row>
        <row r="262">
          <cell r="A262">
            <v>85999</v>
          </cell>
          <cell r="B262" t="str">
            <v>Research Net Contribution (Planning Only</v>
          </cell>
        </row>
        <row r="263">
          <cell r="A263">
            <v>89995</v>
          </cell>
          <cell r="B263" t="str">
            <v>I&amp;E Allocation  to Reserves</v>
          </cell>
        </row>
        <row r="264">
          <cell r="A264">
            <v>89999</v>
          </cell>
          <cell r="B264" t="str">
            <v>I&amp;E Allocation  to/from Reserves</v>
          </cell>
        </row>
        <row r="265">
          <cell r="A265">
            <v>90000</v>
          </cell>
          <cell r="B265" t="str">
            <v>HEFCE R Attributed Income</v>
          </cell>
        </row>
        <row r="266">
          <cell r="A266">
            <v>90001</v>
          </cell>
          <cell r="B266" t="str">
            <v>HEFCE T Attributed Income</v>
          </cell>
        </row>
        <row r="267">
          <cell r="A267">
            <v>90100</v>
          </cell>
          <cell r="B267" t="str">
            <v>Tuition Fee Attributed Income</v>
          </cell>
        </row>
        <row r="268">
          <cell r="A268">
            <v>91000</v>
          </cell>
          <cell r="B268" t="str">
            <v>Cost Attribution</v>
          </cell>
        </row>
        <row r="269">
          <cell r="A269">
            <v>92000</v>
          </cell>
          <cell r="B269" t="str">
            <v>Settlement Costs Major Revenue</v>
          </cell>
        </row>
        <row r="270">
          <cell r="A270">
            <v>92001</v>
          </cell>
          <cell r="B270" t="str">
            <v>Settlement Costs 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150" zoomScaleNormal="150" zoomScalePageLayoutView="0" workbookViewId="0" topLeftCell="A1">
      <selection activeCell="A1" sqref="A1:J1"/>
    </sheetView>
  </sheetViews>
  <sheetFormatPr defaultColWidth="8.8515625" defaultRowHeight="12.75"/>
  <cols>
    <col min="1" max="1" width="21.421875" style="0" customWidth="1"/>
    <col min="2" max="2" width="27.140625" style="0" customWidth="1"/>
    <col min="3" max="3" width="13.8515625" style="0" customWidth="1"/>
    <col min="4" max="4" width="5.421875" style="0" customWidth="1"/>
    <col min="5" max="5" width="10.7109375" style="2" customWidth="1"/>
    <col min="6" max="6" width="2.7109375" style="0" customWidth="1"/>
    <col min="7" max="7" width="10.7109375" style="2" customWidth="1"/>
    <col min="8" max="8" width="2.7109375" style="0" customWidth="1"/>
    <col min="9" max="9" width="24.7109375" style="22" customWidth="1"/>
    <col min="10" max="10" width="31.8515625" style="22" customWidth="1"/>
  </cols>
  <sheetData>
    <row r="1" spans="1:10" s="1" customFormat="1" ht="19.5" customHeight="1">
      <c r="A1" s="108" t="s">
        <v>123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s="1" customFormat="1" ht="19.5" customHeight="1">
      <c r="A2" s="13" t="s">
        <v>1</v>
      </c>
      <c r="B2" s="14"/>
      <c r="C2" s="100" t="s">
        <v>94</v>
      </c>
      <c r="D2" s="101"/>
      <c r="E2" s="101"/>
      <c r="F2" s="101"/>
      <c r="G2" s="101"/>
      <c r="H2" s="101"/>
      <c r="I2" s="101"/>
      <c r="J2" s="102"/>
    </row>
    <row r="3" spans="1:10" s="1" customFormat="1" ht="19.5" customHeight="1">
      <c r="A3" s="13" t="s">
        <v>5</v>
      </c>
      <c r="B3" s="14"/>
      <c r="C3" s="100" t="s">
        <v>95</v>
      </c>
      <c r="D3" s="101"/>
      <c r="E3" s="101"/>
      <c r="F3" s="101"/>
      <c r="G3" s="101"/>
      <c r="H3" s="101"/>
      <c r="I3" s="101"/>
      <c r="J3" s="102"/>
    </row>
    <row r="4" spans="1:10" s="1" customFormat="1" ht="19.5" customHeight="1">
      <c r="A4" s="13" t="s">
        <v>6</v>
      </c>
      <c r="B4" s="14"/>
      <c r="C4" s="103" t="s">
        <v>82</v>
      </c>
      <c r="D4" s="104"/>
      <c r="E4" s="104"/>
      <c r="F4" s="104"/>
      <c r="G4" s="104"/>
      <c r="H4" s="104"/>
      <c r="I4" s="104"/>
      <c r="J4" s="105"/>
    </row>
    <row r="5" spans="1:10" s="1" customFormat="1" ht="19.5" customHeight="1">
      <c r="A5" s="13" t="s">
        <v>2</v>
      </c>
      <c r="B5" s="14"/>
      <c r="C5" s="103" t="s">
        <v>83</v>
      </c>
      <c r="D5" s="104"/>
      <c r="E5" s="104"/>
      <c r="F5" s="104"/>
      <c r="G5" s="104"/>
      <c r="H5" s="104"/>
      <c r="I5" s="104"/>
      <c r="J5" s="105"/>
    </row>
    <row r="7" spans="1:5" ht="12.75">
      <c r="A7" s="18"/>
      <c r="B7" s="18"/>
      <c r="C7" s="18"/>
      <c r="D7" s="3"/>
      <c r="E7" s="2" t="s">
        <v>3</v>
      </c>
    </row>
    <row r="8" spans="1:5" ht="12.75">
      <c r="A8" s="20"/>
      <c r="B8" s="20"/>
      <c r="C8" s="20"/>
      <c r="D8" s="3"/>
      <c r="E8" s="2" t="s">
        <v>4</v>
      </c>
    </row>
    <row r="9" spans="1:4" ht="12.75">
      <c r="A9" s="3"/>
      <c r="B9" s="3"/>
      <c r="C9" s="3"/>
      <c r="D9" s="3"/>
    </row>
    <row r="10" spans="1:4" ht="15.75">
      <c r="A10" s="29" t="s">
        <v>40</v>
      </c>
      <c r="B10" s="4"/>
      <c r="C10" s="4"/>
      <c r="D10" s="4"/>
    </row>
    <row r="11" spans="1:10" ht="26.25" customHeight="1">
      <c r="A11" s="5"/>
      <c r="B11" s="5"/>
      <c r="C11" s="5"/>
      <c r="D11" s="5"/>
      <c r="E11" s="46" t="s">
        <v>114</v>
      </c>
      <c r="G11" s="46" t="s">
        <v>115</v>
      </c>
      <c r="I11" s="23" t="s">
        <v>58</v>
      </c>
      <c r="J11" s="23" t="s">
        <v>39</v>
      </c>
    </row>
    <row r="12" spans="1:7" ht="12.75">
      <c r="A12" s="16" t="s">
        <v>32</v>
      </c>
      <c r="B12" s="15"/>
      <c r="E12" s="25"/>
      <c r="G12" s="25"/>
    </row>
    <row r="13" spans="1:7" ht="12.75">
      <c r="A13" s="106" t="s">
        <v>96</v>
      </c>
      <c r="B13" s="107"/>
      <c r="E13" s="25"/>
      <c r="G13" s="25"/>
    </row>
    <row r="14" spans="5:7" ht="12.75">
      <c r="E14" s="25"/>
      <c r="G14" s="25"/>
    </row>
    <row r="15" spans="1:7" ht="12.75">
      <c r="A15" s="6" t="s">
        <v>28</v>
      </c>
      <c r="B15" s="6"/>
      <c r="C15" s="6"/>
      <c r="E15" s="9"/>
      <c r="G15" s="9"/>
    </row>
    <row r="16" spans="5:7" ht="12.75">
      <c r="E16" s="9"/>
      <c r="G16" s="9"/>
    </row>
    <row r="17" spans="1:7" ht="12.75">
      <c r="A17" s="7" t="s">
        <v>22</v>
      </c>
      <c r="B17" t="s">
        <v>26</v>
      </c>
      <c r="C17" t="s">
        <v>30</v>
      </c>
      <c r="D17" t="s">
        <v>25</v>
      </c>
      <c r="E17" s="9"/>
      <c r="G17" s="9"/>
    </row>
    <row r="18" spans="1:10" ht="12.75">
      <c r="A18" s="8">
        <v>1</v>
      </c>
      <c r="B18" s="77" t="s">
        <v>97</v>
      </c>
      <c r="C18" s="18">
        <v>60017</v>
      </c>
      <c r="D18" s="18">
        <v>1</v>
      </c>
      <c r="E18" s="19">
        <v>48810</v>
      </c>
      <c r="G18" s="19">
        <v>36452</v>
      </c>
      <c r="I18" s="22" t="str">
        <f>VLOOKUP(C18,'[1]TRACCE_mapping'!$A$4:$B$270,2,FALSE)</f>
        <v>Academic Researcher</v>
      </c>
      <c r="J18" s="24"/>
    </row>
    <row r="19" spans="1:10" ht="12.75">
      <c r="A19" s="8">
        <v>2</v>
      </c>
      <c r="B19" s="18"/>
      <c r="C19" s="18"/>
      <c r="D19" s="18"/>
      <c r="E19" s="19"/>
      <c r="G19" s="19"/>
      <c r="I19" s="22" t="e">
        <f>VLOOKUP(C19,'[1]TRACCE_mapping'!$A$4:$B$270,2,FALSE)</f>
        <v>#N/A</v>
      </c>
      <c r="J19" s="24"/>
    </row>
    <row r="20" spans="1:10" ht="12.75">
      <c r="A20" s="8">
        <v>3</v>
      </c>
      <c r="B20" s="18"/>
      <c r="C20" s="18"/>
      <c r="D20" s="18"/>
      <c r="E20" s="19"/>
      <c r="G20" s="19"/>
      <c r="I20" s="22" t="e">
        <f>VLOOKUP(C20,'[1]TRACCE_mapping'!$A$4:$B$270,2,FALSE)</f>
        <v>#N/A</v>
      </c>
      <c r="J20" s="24"/>
    </row>
    <row r="21" spans="5:7" ht="12.75">
      <c r="E21" s="9"/>
      <c r="G21" s="9"/>
    </row>
    <row r="22" spans="1:7" ht="12.75">
      <c r="A22" s="7" t="s">
        <v>23</v>
      </c>
      <c r="B22" t="s">
        <v>26</v>
      </c>
      <c r="C22" t="s">
        <v>30</v>
      </c>
      <c r="D22" t="s">
        <v>25</v>
      </c>
      <c r="E22" s="9"/>
      <c r="G22" s="9"/>
    </row>
    <row r="23" spans="1:10" ht="12.75">
      <c r="A23" s="8">
        <v>1</v>
      </c>
      <c r="B23" s="77" t="s">
        <v>98</v>
      </c>
      <c r="C23" s="18">
        <v>60004</v>
      </c>
      <c r="D23" s="18">
        <v>0.75</v>
      </c>
      <c r="E23" s="19">
        <v>28279</v>
      </c>
      <c r="G23" s="19">
        <v>26799</v>
      </c>
      <c r="I23" s="22" t="str">
        <f>VLOOKUP(C23,'[1]TRACCE_mapping'!$A$4:$B$270,2,FALSE)</f>
        <v>Technical Salaries</v>
      </c>
      <c r="J23" s="24" t="s">
        <v>101</v>
      </c>
    </row>
    <row r="24" spans="1:10" ht="12.75">
      <c r="A24" s="8">
        <v>2</v>
      </c>
      <c r="B24" s="77"/>
      <c r="C24" s="18"/>
      <c r="D24" s="18"/>
      <c r="E24" s="19"/>
      <c r="G24" s="19"/>
      <c r="I24" s="22" t="e">
        <f>VLOOKUP(C24,'[1]TRACCE_mapping'!$A$4:$B$270,2,FALSE)</f>
        <v>#N/A</v>
      </c>
      <c r="J24" s="24"/>
    </row>
    <row r="25" spans="1:10" ht="12.75">
      <c r="A25" s="8">
        <v>3</v>
      </c>
      <c r="B25" s="18"/>
      <c r="C25" s="18"/>
      <c r="D25" s="18"/>
      <c r="E25" s="19"/>
      <c r="G25" s="19"/>
      <c r="I25" s="22" t="e">
        <f>VLOOKUP(C25,'[1]TRACCE_mapping'!$A$4:$B$270,2,FALSE)</f>
        <v>#N/A</v>
      </c>
      <c r="J25" s="24"/>
    </row>
    <row r="26" spans="5:7" ht="12.75">
      <c r="E26" s="9"/>
      <c r="G26" s="9"/>
    </row>
    <row r="27" spans="1:7" ht="12.75">
      <c r="A27" s="6" t="s">
        <v>27</v>
      </c>
      <c r="B27" s="6"/>
      <c r="C27" s="6"/>
      <c r="E27" s="9"/>
      <c r="G27" s="9"/>
    </row>
    <row r="28" spans="1:10" ht="12.75">
      <c r="A28" t="s">
        <v>7</v>
      </c>
      <c r="E28" s="19">
        <v>4276</v>
      </c>
      <c r="G28" s="19">
        <v>10500</v>
      </c>
      <c r="J28" s="24"/>
    </row>
    <row r="29" spans="1:10" ht="12.75">
      <c r="A29" t="s">
        <v>8</v>
      </c>
      <c r="E29" s="19"/>
      <c r="G29" s="19"/>
      <c r="J29" s="24"/>
    </row>
    <row r="30" spans="1:10" ht="12.75">
      <c r="A30" t="s">
        <v>9</v>
      </c>
      <c r="E30" s="19">
        <v>1300</v>
      </c>
      <c r="G30" s="19"/>
      <c r="J30" s="24"/>
    </row>
    <row r="31" spans="1:10" ht="12.75">
      <c r="A31" t="s">
        <v>10</v>
      </c>
      <c r="E31" s="19">
        <v>201</v>
      </c>
      <c r="G31" s="19"/>
      <c r="J31" s="24"/>
    </row>
    <row r="32" spans="1:10" ht="12.75">
      <c r="A32" t="s">
        <v>11</v>
      </c>
      <c r="E32" s="19"/>
      <c r="G32" s="19"/>
      <c r="J32" s="24"/>
    </row>
    <row r="33" spans="1:10" ht="12.75">
      <c r="A33" t="s">
        <v>12</v>
      </c>
      <c r="E33" s="19"/>
      <c r="G33" s="19"/>
      <c r="J33" s="24"/>
    </row>
    <row r="34" spans="1:10" ht="12.75">
      <c r="A34" t="s">
        <v>13</v>
      </c>
      <c r="E34" s="19"/>
      <c r="G34" s="19">
        <v>12000</v>
      </c>
      <c r="J34" s="24"/>
    </row>
    <row r="35" spans="1:10" ht="12.75">
      <c r="A35" t="s">
        <v>14</v>
      </c>
      <c r="E35" s="19"/>
      <c r="G35" s="19"/>
      <c r="J35" s="24"/>
    </row>
    <row r="36" spans="1:10" ht="12.75">
      <c r="A36" t="s">
        <v>15</v>
      </c>
      <c r="E36" s="19"/>
      <c r="G36" s="19"/>
      <c r="J36" s="24"/>
    </row>
    <row r="37" spans="1:10" ht="12.75">
      <c r="A37" t="s">
        <v>16</v>
      </c>
      <c r="E37" s="19"/>
      <c r="G37" s="19"/>
      <c r="J37" s="24"/>
    </row>
    <row r="38" spans="1:10" ht="12.75">
      <c r="A38" t="s">
        <v>24</v>
      </c>
      <c r="E38" s="19"/>
      <c r="G38" s="19"/>
      <c r="J38" s="24"/>
    </row>
    <row r="39" spans="1:10" ht="12.75">
      <c r="A39" t="s">
        <v>17</v>
      </c>
      <c r="E39" s="19"/>
      <c r="G39" s="19"/>
      <c r="J39" s="24"/>
    </row>
    <row r="40" spans="1:10" ht="12.75">
      <c r="A40" t="s">
        <v>18</v>
      </c>
      <c r="E40" s="19">
        <v>7387</v>
      </c>
      <c r="G40" s="19"/>
      <c r="J40" s="24"/>
    </row>
    <row r="41" spans="1:10" ht="12.75">
      <c r="A41" t="s">
        <v>19</v>
      </c>
      <c r="E41" s="19">
        <v>948</v>
      </c>
      <c r="G41" s="19">
        <v>8752</v>
      </c>
      <c r="J41" s="24"/>
    </row>
    <row r="42" spans="1:10" ht="12.75">
      <c r="A42" t="s">
        <v>20</v>
      </c>
      <c r="E42" s="19"/>
      <c r="G42" s="19"/>
      <c r="J42" s="24"/>
    </row>
    <row r="43" spans="1:10" ht="12.75">
      <c r="A43" t="s">
        <v>21</v>
      </c>
      <c r="E43" s="19"/>
      <c r="G43" s="19"/>
      <c r="J43" s="24"/>
    </row>
    <row r="44" spans="5:7" ht="12.75">
      <c r="E44" s="9"/>
      <c r="G44" s="9"/>
    </row>
    <row r="45" spans="1:10" ht="12.75">
      <c r="A45" s="6" t="s">
        <v>29</v>
      </c>
      <c r="B45" s="6"/>
      <c r="C45" s="6"/>
      <c r="E45" s="19"/>
      <c r="G45" s="19"/>
      <c r="J45" s="24"/>
    </row>
    <row r="47" spans="1:7" ht="12.75">
      <c r="A47" s="17" t="s">
        <v>57</v>
      </c>
      <c r="B47" s="10"/>
      <c r="C47" s="10"/>
      <c r="D47" s="10"/>
      <c r="E47" s="11">
        <f>SUM(E18:E45)</f>
        <v>91201</v>
      </c>
      <c r="F47" s="10"/>
      <c r="G47" s="12">
        <f>SUM(G18:G45)</f>
        <v>94503</v>
      </c>
    </row>
    <row r="49" spans="1:2" ht="12.75">
      <c r="A49" s="17" t="s">
        <v>31</v>
      </c>
      <c r="B49" s="15"/>
    </row>
    <row r="51" ht="12.75">
      <c r="A51" s="44" t="s">
        <v>61</v>
      </c>
    </row>
    <row r="52" spans="1:4" ht="12.75">
      <c r="A52" t="s">
        <v>33</v>
      </c>
      <c r="B52" t="s">
        <v>26</v>
      </c>
      <c r="C52" t="s">
        <v>30</v>
      </c>
      <c r="D52" t="s">
        <v>25</v>
      </c>
    </row>
    <row r="53" spans="1:10" ht="12.75">
      <c r="A53" s="77" t="s">
        <v>100</v>
      </c>
      <c r="B53" s="77" t="s">
        <v>99</v>
      </c>
      <c r="C53" s="18">
        <v>60004</v>
      </c>
      <c r="D53" s="18">
        <v>0.75</v>
      </c>
      <c r="E53" s="19"/>
      <c r="G53" s="19">
        <v>37490.6</v>
      </c>
      <c r="I53" s="22" t="str">
        <f>VLOOKUP(C53,'[1]TRACCE_mapping'!$A$4:$B$270,2,FALSE)</f>
        <v>Technical Salaries</v>
      </c>
      <c r="J53" s="24" t="s">
        <v>101</v>
      </c>
    </row>
    <row r="54" spans="1:10" ht="12.75">
      <c r="A54" s="18"/>
      <c r="B54" s="77"/>
      <c r="C54" s="18"/>
      <c r="D54" s="18"/>
      <c r="E54" s="19"/>
      <c r="G54" s="19"/>
      <c r="I54" s="22" t="e">
        <f>VLOOKUP(C54,'[1]TRACCE_mapping'!$A$4:$B$270,2,FALSE)</f>
        <v>#N/A</v>
      </c>
      <c r="J54" s="24"/>
    </row>
    <row r="55" spans="1:10" ht="12.75">
      <c r="A55" s="18"/>
      <c r="B55" s="18"/>
      <c r="C55" s="18"/>
      <c r="D55" s="18"/>
      <c r="E55" s="19"/>
      <c r="G55" s="19"/>
      <c r="I55" s="22" t="e">
        <f>VLOOKUP(C55,'[1]TRACCE_mapping'!$A$4:$B$270,2,FALSE)</f>
        <v>#N/A</v>
      </c>
      <c r="J55" s="24"/>
    </row>
    <row r="57" ht="12.75">
      <c r="A57" s="44" t="s">
        <v>60</v>
      </c>
    </row>
    <row r="58" spans="1:4" ht="12.75">
      <c r="A58" t="s">
        <v>33</v>
      </c>
      <c r="B58" t="s">
        <v>26</v>
      </c>
      <c r="C58" t="s">
        <v>30</v>
      </c>
      <c r="D58" t="s">
        <v>25</v>
      </c>
    </row>
    <row r="59" spans="1:10" ht="12.75">
      <c r="A59" s="18"/>
      <c r="B59" s="77"/>
      <c r="C59" s="18"/>
      <c r="D59" s="18"/>
      <c r="E59" s="19"/>
      <c r="G59" s="19"/>
      <c r="I59" s="22" t="e">
        <f>VLOOKUP(C59,'[1]TRACCE_mapping'!$A$4:$B$270,2,FALSE)</f>
        <v>#N/A</v>
      </c>
      <c r="J59" s="24"/>
    </row>
    <row r="60" spans="1:10" ht="12.75">
      <c r="A60" s="18"/>
      <c r="B60" s="18"/>
      <c r="C60" s="18"/>
      <c r="D60" s="18"/>
      <c r="E60" s="19"/>
      <c r="G60" s="19"/>
      <c r="I60" s="22" t="e">
        <f>VLOOKUP(C60,'[1]TRACCE_mapping'!$A$4:$B$270,2,FALSE)</f>
        <v>#N/A</v>
      </c>
      <c r="J60" s="24"/>
    </row>
    <row r="61" spans="1:10" ht="12.75">
      <c r="A61" s="18"/>
      <c r="B61" s="18"/>
      <c r="C61" s="18"/>
      <c r="D61" s="18"/>
      <c r="E61" s="19"/>
      <c r="G61" s="19"/>
      <c r="I61" s="22" t="e">
        <f>VLOOKUP(C61,'[1]TRACCE_mapping'!$A$4:$B$270,2,FALSE)</f>
        <v>#N/A</v>
      </c>
      <c r="J61" s="24"/>
    </row>
    <row r="63" spans="1:2" ht="12.75">
      <c r="A63" s="17" t="s">
        <v>34</v>
      </c>
      <c r="B63" s="15"/>
    </row>
    <row r="65" spans="1:7" ht="12.75">
      <c r="A65" s="44" t="s">
        <v>59</v>
      </c>
      <c r="E65" s="26"/>
      <c r="G65" s="26">
        <v>0</v>
      </c>
    </row>
    <row r="67" ht="12.75">
      <c r="A67" s="6" t="s">
        <v>37</v>
      </c>
    </row>
    <row r="68" ht="12.75">
      <c r="A68" t="s">
        <v>35</v>
      </c>
    </row>
    <row r="69" spans="1:10" s="96" customFormat="1" ht="12.75">
      <c r="A69" s="96" t="s">
        <v>116</v>
      </c>
      <c r="C69" s="98">
        <v>800000</v>
      </c>
      <c r="E69" s="98"/>
      <c r="G69" s="98">
        <f>IF(C69=0,0,C69/C70)</f>
        <v>22857.14285714286</v>
      </c>
      <c r="I69" s="99"/>
      <c r="J69" s="99"/>
    </row>
    <row r="70" spans="1:10" ht="12.75">
      <c r="A70" t="s">
        <v>36</v>
      </c>
      <c r="C70" s="19">
        <v>35</v>
      </c>
      <c r="J70" s="24"/>
    </row>
    <row r="72" spans="1:7" ht="12.75">
      <c r="A72" s="17" t="s">
        <v>38</v>
      </c>
      <c r="B72" s="10"/>
      <c r="C72" s="10"/>
      <c r="D72" s="10"/>
      <c r="E72" s="11"/>
      <c r="F72" s="10"/>
      <c r="G72" s="12">
        <f>SUM(G47:G69)</f>
        <v>154850.74285714288</v>
      </c>
    </row>
    <row r="74" spans="1:7" ht="12.75">
      <c r="A74" s="42"/>
      <c r="B74" s="42"/>
      <c r="C74" s="42"/>
      <c r="D74" s="42"/>
      <c r="E74" s="43">
        <f>SUM(E47:E65)</f>
        <v>91201</v>
      </c>
      <c r="F74" s="42"/>
      <c r="G74" s="43">
        <f>SUM(G47:G65)</f>
        <v>131993.6</v>
      </c>
    </row>
    <row r="75" spans="1:7" ht="12.75">
      <c r="A75" s="42" t="s">
        <v>81</v>
      </c>
      <c r="B75" s="42"/>
      <c r="C75" s="42"/>
      <c r="D75" s="42"/>
      <c r="E75" s="43"/>
      <c r="F75" s="42"/>
      <c r="G75" s="43">
        <f>G74-E74</f>
        <v>40792.600000000006</v>
      </c>
    </row>
  </sheetData>
  <sheetProtection/>
  <mergeCells count="6">
    <mergeCell ref="C2:J2"/>
    <mergeCell ref="C3:J3"/>
    <mergeCell ref="C4:J4"/>
    <mergeCell ref="C5:J5"/>
    <mergeCell ref="A13:B13"/>
    <mergeCell ref="A1:J1"/>
  </mergeCells>
  <printOptions/>
  <pageMargins left="0.7500000000000001" right="0.7500000000000001" top="0.98" bottom="0.98" header="0.51" footer="0.51"/>
  <pageSetup fitToHeight="1" fitToWidth="1" orientation="portrait" paperSize="9" scale="53"/>
  <headerFooter alignWithMargins="0">
    <oddHeader>&amp;LAppendix 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50" zoomScaleNormal="150" zoomScalePageLayoutView="0" workbookViewId="0" topLeftCell="A10">
      <selection activeCell="A31" sqref="A31"/>
    </sheetView>
  </sheetViews>
  <sheetFormatPr defaultColWidth="8.8515625" defaultRowHeight="12.75"/>
  <cols>
    <col min="1" max="1" width="21.421875" style="0" customWidth="1"/>
    <col min="2" max="3" width="15.7109375" style="0" customWidth="1"/>
    <col min="4" max="7" width="15.7109375" style="2" customWidth="1"/>
    <col min="8" max="8" width="2.7109375" style="0" customWidth="1"/>
    <col min="9" max="9" width="24.7109375" style="22" customWidth="1"/>
    <col min="10" max="10" width="31.8515625" style="22" customWidth="1"/>
  </cols>
  <sheetData>
    <row r="1" spans="1:10" s="1" customFormat="1" ht="19.5" customHeight="1">
      <c r="A1" s="108" t="s">
        <v>0</v>
      </c>
      <c r="B1" s="109"/>
      <c r="C1" s="109"/>
      <c r="D1" s="109"/>
      <c r="E1" s="109"/>
      <c r="F1" s="109"/>
      <c r="G1" s="110"/>
      <c r="I1" s="21"/>
      <c r="J1" s="21"/>
    </row>
    <row r="2" spans="1:10" s="1" customFormat="1" ht="19.5" customHeight="1">
      <c r="A2" s="13" t="s">
        <v>1</v>
      </c>
      <c r="B2" s="14"/>
      <c r="C2" s="113" t="str">
        <f>Costs!C2</f>
        <v>example</v>
      </c>
      <c r="D2" s="114"/>
      <c r="E2" s="114"/>
      <c r="F2" s="114"/>
      <c r="G2" s="115"/>
      <c r="I2" s="21"/>
      <c r="J2" s="21"/>
    </row>
    <row r="3" spans="1:10" s="1" customFormat="1" ht="19.5" customHeight="1">
      <c r="A3" s="13" t="s">
        <v>5</v>
      </c>
      <c r="B3" s="14"/>
      <c r="C3" s="113" t="str">
        <f>Costs!C3</f>
        <v>?</v>
      </c>
      <c r="D3" s="114"/>
      <c r="E3" s="114"/>
      <c r="F3" s="114"/>
      <c r="G3" s="115"/>
      <c r="I3" s="21"/>
      <c r="J3" s="21"/>
    </row>
    <row r="4" spans="1:10" s="1" customFormat="1" ht="19.5" customHeight="1">
      <c r="A4" s="13" t="s">
        <v>6</v>
      </c>
      <c r="B4" s="14"/>
      <c r="C4" s="113" t="str">
        <f>Costs!C4</f>
        <v>SRF</v>
      </c>
      <c r="D4" s="114"/>
      <c r="E4" s="114"/>
      <c r="F4" s="114"/>
      <c r="G4" s="115"/>
      <c r="I4" s="21"/>
      <c r="J4" s="21"/>
    </row>
    <row r="5" spans="1:10" s="1" customFormat="1" ht="19.5" customHeight="1">
      <c r="A5" s="13" t="s">
        <v>2</v>
      </c>
      <c r="B5" s="14"/>
      <c r="C5" s="113" t="str">
        <f>Costs!C5</f>
        <v>DA</v>
      </c>
      <c r="D5" s="114"/>
      <c r="E5" s="114"/>
      <c r="F5" s="114"/>
      <c r="G5" s="115"/>
      <c r="I5" s="21"/>
      <c r="J5" s="21"/>
    </row>
    <row r="7" spans="1:4" ht="12.75">
      <c r="A7" s="18"/>
      <c r="B7" s="18"/>
      <c r="C7" s="18"/>
      <c r="D7" s="2" t="s">
        <v>3</v>
      </c>
    </row>
    <row r="8" spans="1:4" ht="12.75">
      <c r="A8" s="20"/>
      <c r="B8" s="20"/>
      <c r="C8" s="20"/>
      <c r="D8" s="2" t="s">
        <v>4</v>
      </c>
    </row>
    <row r="9" spans="1:3" ht="12.75">
      <c r="A9" s="3"/>
      <c r="B9" s="3"/>
      <c r="C9" s="3"/>
    </row>
    <row r="10" spans="1:3" ht="15.75">
      <c r="A10" s="29" t="s">
        <v>43</v>
      </c>
      <c r="B10" s="4"/>
      <c r="C10" s="4"/>
    </row>
    <row r="12" spans="1:2" ht="55.5" customHeight="1">
      <c r="A12" s="87" t="s">
        <v>89</v>
      </c>
      <c r="B12" s="88" t="s">
        <v>90</v>
      </c>
    </row>
    <row r="13" spans="1:2" ht="12.75">
      <c r="A13" s="7" t="s">
        <v>91</v>
      </c>
      <c r="B13" s="40">
        <v>0</v>
      </c>
    </row>
    <row r="14" spans="1:2" ht="12.75">
      <c r="A14" s="7" t="s">
        <v>92</v>
      </c>
      <c r="B14" s="40">
        <v>0.82</v>
      </c>
    </row>
    <row r="15" spans="1:2" ht="12.75">
      <c r="A15" s="7" t="s">
        <v>93</v>
      </c>
      <c r="B15" s="40">
        <v>0.18</v>
      </c>
    </row>
    <row r="17" ht="12.75">
      <c r="A17" s="7" t="s">
        <v>48</v>
      </c>
    </row>
    <row r="19" spans="1:7" ht="12.75">
      <c r="A19" s="27" t="s">
        <v>42</v>
      </c>
      <c r="B19" s="111" t="s">
        <v>44</v>
      </c>
      <c r="C19" s="112"/>
      <c r="D19" s="111" t="s">
        <v>45</v>
      </c>
      <c r="E19" s="112"/>
      <c r="F19" s="111" t="s">
        <v>46</v>
      </c>
      <c r="G19" s="112"/>
    </row>
    <row r="20" spans="1:7" ht="26.25" customHeight="1">
      <c r="A20" s="28"/>
      <c r="B20" s="45" t="s">
        <v>117</v>
      </c>
      <c r="C20" s="31" t="s">
        <v>41</v>
      </c>
      <c r="D20" s="45" t="s">
        <v>117</v>
      </c>
      <c r="E20" s="31" t="s">
        <v>41</v>
      </c>
      <c r="F20" s="45" t="s">
        <v>117</v>
      </c>
      <c r="G20" s="31" t="s">
        <v>41</v>
      </c>
    </row>
    <row r="22" spans="1:7" ht="12.75">
      <c r="A22" s="89" t="str">
        <f>A37</f>
        <v>full days</v>
      </c>
      <c r="B22" s="9">
        <f>IF($B$14=0,0,$B37*$B$14)</f>
        <v>96.75999999999999</v>
      </c>
      <c r="C22" s="9">
        <f>IF($B$14=0,0,$C37*$B$14)</f>
        <v>96.75999999999999</v>
      </c>
      <c r="D22" s="9">
        <f>IF($B$13=0,0,$B37*$B$13)</f>
        <v>0</v>
      </c>
      <c r="E22" s="9">
        <f>IF($B$13=0,0,$C37*$B$13)</f>
        <v>0</v>
      </c>
      <c r="F22" s="9">
        <f>IF($B$15=0,0,$B37*$B$15)</f>
        <v>21.24</v>
      </c>
      <c r="G22" s="9">
        <f>IF($B$15=0,0,$C37*$B$15)</f>
        <v>21.24</v>
      </c>
    </row>
    <row r="23" spans="1:7" ht="12.75">
      <c r="A23" s="89" t="str">
        <f aca="true" t="shared" si="0" ref="A23:A31">A38</f>
        <v>pilot days</v>
      </c>
      <c r="B23" s="9">
        <f aca="true" t="shared" si="1" ref="B23:B30">IF($B$14=0,0,$B38*$B$14)</f>
        <v>8.2</v>
      </c>
      <c r="C23" s="9">
        <f aca="true" t="shared" si="2" ref="C23:C30">IF($B$14=0,0,$C38*$B$14)</f>
        <v>8.2</v>
      </c>
      <c r="D23" s="9">
        <f aca="true" t="shared" si="3" ref="D23:D30">IF($B$13=0,0,$B38*$B$13)</f>
        <v>0</v>
      </c>
      <c r="E23" s="9">
        <f aca="true" t="shared" si="4" ref="E23:E30">IF($B$13=0,0,$C38*$B$13)</f>
        <v>0</v>
      </c>
      <c r="F23" s="9">
        <f aca="true" t="shared" si="5" ref="F23:F30">IF($B$15=0,0,$B38*$B$15)</f>
        <v>1.7999999999999998</v>
      </c>
      <c r="G23" s="9">
        <f aca="true" t="shared" si="6" ref="G23:G30">IF($B$15=0,0,$C38*$B$15)</f>
        <v>1.7999999999999998</v>
      </c>
    </row>
    <row r="24" spans="1:7" ht="12.75">
      <c r="A24" s="89">
        <f t="shared" si="0"/>
        <v>0</v>
      </c>
      <c r="B24" s="9">
        <f t="shared" si="1"/>
        <v>0</v>
      </c>
      <c r="C24" s="9">
        <f t="shared" si="2"/>
        <v>0</v>
      </c>
      <c r="D24" s="9">
        <f t="shared" si="3"/>
        <v>0</v>
      </c>
      <c r="E24" s="9">
        <f t="shared" si="4"/>
        <v>0</v>
      </c>
      <c r="F24" s="9">
        <f t="shared" si="5"/>
        <v>0</v>
      </c>
      <c r="G24" s="9">
        <f t="shared" si="6"/>
        <v>0</v>
      </c>
    </row>
    <row r="25" spans="1:7" ht="12.75">
      <c r="A25" s="89">
        <f t="shared" si="0"/>
        <v>0</v>
      </c>
      <c r="B25" s="9">
        <f t="shared" si="1"/>
        <v>0</v>
      </c>
      <c r="C25" s="9">
        <f t="shared" si="2"/>
        <v>0</v>
      </c>
      <c r="D25" s="9">
        <f t="shared" si="3"/>
        <v>0</v>
      </c>
      <c r="E25" s="9">
        <f t="shared" si="4"/>
        <v>0</v>
      </c>
      <c r="F25" s="9">
        <f t="shared" si="5"/>
        <v>0</v>
      </c>
      <c r="G25" s="9">
        <f t="shared" si="6"/>
        <v>0</v>
      </c>
    </row>
    <row r="26" spans="1:7" ht="12.75">
      <c r="A26" s="89">
        <f t="shared" si="0"/>
        <v>0</v>
      </c>
      <c r="B26" s="9">
        <f t="shared" si="1"/>
        <v>0</v>
      </c>
      <c r="C26" s="9">
        <f t="shared" si="2"/>
        <v>0</v>
      </c>
      <c r="D26" s="9">
        <f t="shared" si="3"/>
        <v>0</v>
      </c>
      <c r="E26" s="9">
        <f t="shared" si="4"/>
        <v>0</v>
      </c>
      <c r="F26" s="9">
        <f t="shared" si="5"/>
        <v>0</v>
      </c>
      <c r="G26" s="9">
        <f t="shared" si="6"/>
        <v>0</v>
      </c>
    </row>
    <row r="27" spans="1:7" ht="12.75">
      <c r="A27" s="89">
        <f t="shared" si="0"/>
        <v>0</v>
      </c>
      <c r="B27" s="9">
        <f t="shared" si="1"/>
        <v>0</v>
      </c>
      <c r="C27" s="9">
        <f t="shared" si="2"/>
        <v>0</v>
      </c>
      <c r="D27" s="9">
        <f t="shared" si="3"/>
        <v>0</v>
      </c>
      <c r="E27" s="9">
        <f t="shared" si="4"/>
        <v>0</v>
      </c>
      <c r="F27" s="9">
        <f t="shared" si="5"/>
        <v>0</v>
      </c>
      <c r="G27" s="9">
        <f t="shared" si="6"/>
        <v>0</v>
      </c>
    </row>
    <row r="28" spans="1:7" ht="12.75">
      <c r="A28" s="89">
        <f t="shared" si="0"/>
        <v>0</v>
      </c>
      <c r="B28" s="9">
        <f t="shared" si="1"/>
        <v>0</v>
      </c>
      <c r="C28" s="9">
        <f t="shared" si="2"/>
        <v>0</v>
      </c>
      <c r="D28" s="9">
        <f t="shared" si="3"/>
        <v>0</v>
      </c>
      <c r="E28" s="9">
        <f t="shared" si="4"/>
        <v>0</v>
      </c>
      <c r="F28" s="9">
        <f t="shared" si="5"/>
        <v>0</v>
      </c>
      <c r="G28" s="9">
        <f t="shared" si="6"/>
        <v>0</v>
      </c>
    </row>
    <row r="29" spans="1:7" ht="12.75">
      <c r="A29" s="89">
        <f t="shared" si="0"/>
        <v>0</v>
      </c>
      <c r="B29" s="9">
        <f t="shared" si="1"/>
        <v>0</v>
      </c>
      <c r="C29" s="9">
        <f t="shared" si="2"/>
        <v>0</v>
      </c>
      <c r="D29" s="9">
        <f t="shared" si="3"/>
        <v>0</v>
      </c>
      <c r="E29" s="9">
        <f t="shared" si="4"/>
        <v>0</v>
      </c>
      <c r="F29" s="9">
        <f t="shared" si="5"/>
        <v>0</v>
      </c>
      <c r="G29" s="9">
        <f t="shared" si="6"/>
        <v>0</v>
      </c>
    </row>
    <row r="30" spans="1:7" ht="12.75">
      <c r="A30" s="89">
        <f t="shared" si="0"/>
        <v>0</v>
      </c>
      <c r="B30" s="9">
        <f t="shared" si="1"/>
        <v>0</v>
      </c>
      <c r="C30" s="9">
        <f t="shared" si="2"/>
        <v>0</v>
      </c>
      <c r="D30" s="9">
        <f t="shared" si="3"/>
        <v>0</v>
      </c>
      <c r="E30" s="9">
        <f t="shared" si="4"/>
        <v>0</v>
      </c>
      <c r="F30" s="9">
        <f t="shared" si="5"/>
        <v>0</v>
      </c>
      <c r="G30" s="9">
        <f t="shared" si="6"/>
        <v>0</v>
      </c>
    </row>
    <row r="31" spans="1:7" ht="12.75">
      <c r="A31" s="89">
        <f t="shared" si="0"/>
        <v>0</v>
      </c>
      <c r="B31" s="9"/>
      <c r="C31" s="9"/>
      <c r="D31" s="9"/>
      <c r="E31" s="9"/>
      <c r="F31" s="9"/>
      <c r="G31" s="9"/>
    </row>
    <row r="34" spans="1:3" ht="12.75">
      <c r="A34" s="27" t="s">
        <v>42</v>
      </c>
      <c r="B34" s="111" t="s">
        <v>47</v>
      </c>
      <c r="C34" s="112"/>
    </row>
    <row r="35" spans="1:6" ht="25.5">
      <c r="A35" s="28"/>
      <c r="B35" s="45" t="s">
        <v>117</v>
      </c>
      <c r="C35" s="31" t="s">
        <v>41</v>
      </c>
      <c r="D35" s="41"/>
      <c r="E35" s="41"/>
      <c r="F35" s="41"/>
    </row>
    <row r="36" spans="2:3" ht="12.75">
      <c r="B36" s="32"/>
      <c r="C36" s="33"/>
    </row>
    <row r="37" spans="1:6" ht="12.75">
      <c r="A37" s="77" t="s">
        <v>102</v>
      </c>
      <c r="B37" s="18">
        <v>118</v>
      </c>
      <c r="C37" s="18">
        <v>118</v>
      </c>
      <c r="D37" s="41"/>
      <c r="E37" s="41"/>
      <c r="F37" s="41"/>
    </row>
    <row r="38" spans="1:6" ht="12.75">
      <c r="A38" s="77" t="s">
        <v>103</v>
      </c>
      <c r="B38" s="18">
        <v>10</v>
      </c>
      <c r="C38" s="18">
        <v>10</v>
      </c>
      <c r="D38" s="41"/>
      <c r="E38" s="41"/>
      <c r="F38" s="41"/>
    </row>
    <row r="39" spans="1:6" ht="12.75">
      <c r="A39" s="77"/>
      <c r="B39" s="18"/>
      <c r="C39" s="18"/>
      <c r="D39" s="41"/>
      <c r="E39" s="41"/>
      <c r="F39" s="41"/>
    </row>
    <row r="40" spans="1:6" ht="12.75">
      <c r="A40" s="77"/>
      <c r="B40" s="18"/>
      <c r="C40" s="18"/>
      <c r="D40" s="41"/>
      <c r="E40" s="41"/>
      <c r="F40" s="41"/>
    </row>
    <row r="41" spans="1:6" ht="12.75">
      <c r="A41" s="77"/>
      <c r="B41" s="18"/>
      <c r="C41" s="18"/>
      <c r="D41" s="41"/>
      <c r="E41" s="41"/>
      <c r="F41" s="41"/>
    </row>
    <row r="42" spans="1:6" ht="12.75">
      <c r="A42" s="77"/>
      <c r="B42" s="18"/>
      <c r="C42" s="18"/>
      <c r="D42" s="41"/>
      <c r="E42" s="41"/>
      <c r="F42" s="41"/>
    </row>
    <row r="43" spans="1:6" ht="12.75">
      <c r="A43" s="77"/>
      <c r="B43" s="18"/>
      <c r="C43" s="18"/>
      <c r="D43" s="41"/>
      <c r="E43" s="41"/>
      <c r="F43" s="41"/>
    </row>
    <row r="44" spans="1:6" ht="12.75">
      <c r="A44" s="77"/>
      <c r="B44" s="18"/>
      <c r="C44" s="18"/>
      <c r="D44" s="41"/>
      <c r="E44" s="41"/>
      <c r="F44" s="41"/>
    </row>
    <row r="45" spans="1:6" ht="12.75">
      <c r="A45" s="77"/>
      <c r="B45" s="18"/>
      <c r="C45" s="18"/>
      <c r="D45" s="41"/>
      <c r="E45" s="41"/>
      <c r="F45" s="41"/>
    </row>
    <row r="46" spans="1:6" ht="12.75">
      <c r="A46" s="18"/>
      <c r="B46" s="18"/>
      <c r="C46" s="18"/>
      <c r="D46" s="41"/>
      <c r="E46" s="41"/>
      <c r="F46" s="41"/>
    </row>
    <row r="48" spans="1:7" ht="12.75">
      <c r="A48" s="47" t="s">
        <v>62</v>
      </c>
      <c r="B48" s="48"/>
      <c r="C48" s="48"/>
      <c r="D48" s="49"/>
      <c r="E48" s="49"/>
      <c r="F48" s="49"/>
      <c r="G48" s="50"/>
    </row>
    <row r="49" spans="1:7" ht="69.75" customHeight="1">
      <c r="A49" s="51"/>
      <c r="B49" s="79"/>
      <c r="C49" s="80"/>
      <c r="D49" s="81"/>
      <c r="E49" s="82"/>
      <c r="F49" s="82"/>
      <c r="G49" s="54"/>
    </row>
    <row r="50" spans="1:7" ht="12.75">
      <c r="A50" s="51"/>
      <c r="B50" s="52"/>
      <c r="C50" s="52"/>
      <c r="D50" s="53"/>
      <c r="E50" s="53"/>
      <c r="F50" s="53"/>
      <c r="G50" s="54"/>
    </row>
    <row r="51" spans="1:7" ht="12.75">
      <c r="A51" s="51"/>
      <c r="B51" s="52"/>
      <c r="C51" s="52"/>
      <c r="D51" s="53"/>
      <c r="E51" s="53"/>
      <c r="F51" s="53"/>
      <c r="G51" s="54"/>
    </row>
    <row r="52" spans="1:7" ht="12.75">
      <c r="A52" s="51"/>
      <c r="B52" s="52"/>
      <c r="C52" s="52"/>
      <c r="D52" s="53"/>
      <c r="E52" s="53"/>
      <c r="F52" s="53"/>
      <c r="G52" s="54"/>
    </row>
    <row r="53" spans="1:7" ht="12.75">
      <c r="A53" s="51"/>
      <c r="B53" s="52"/>
      <c r="C53" s="52"/>
      <c r="D53" s="53"/>
      <c r="E53" s="53"/>
      <c r="F53" s="53"/>
      <c r="G53" s="54"/>
    </row>
    <row r="54" spans="1:7" ht="12.75">
      <c r="A54" s="51"/>
      <c r="B54" s="52"/>
      <c r="C54" s="52"/>
      <c r="D54" s="53"/>
      <c r="E54" s="53"/>
      <c r="F54" s="53"/>
      <c r="G54" s="54"/>
    </row>
    <row r="55" spans="1:7" ht="12.75">
      <c r="A55" s="51"/>
      <c r="B55" s="52"/>
      <c r="C55" s="52"/>
      <c r="D55" s="53"/>
      <c r="E55" s="53"/>
      <c r="F55" s="53"/>
      <c r="G55" s="54"/>
    </row>
    <row r="56" spans="1:7" ht="12.75">
      <c r="A56" s="51"/>
      <c r="B56" s="52"/>
      <c r="C56" s="52"/>
      <c r="D56" s="53"/>
      <c r="E56" s="53"/>
      <c r="F56" s="53"/>
      <c r="G56" s="54"/>
    </row>
    <row r="57" spans="1:7" ht="12.75">
      <c r="A57" s="51"/>
      <c r="B57" s="52"/>
      <c r="C57" s="52"/>
      <c r="D57" s="53"/>
      <c r="E57" s="53"/>
      <c r="F57" s="53"/>
      <c r="G57" s="54"/>
    </row>
    <row r="58" spans="1:7" ht="12.75">
      <c r="A58" s="51"/>
      <c r="B58" s="52"/>
      <c r="C58" s="52"/>
      <c r="D58" s="53"/>
      <c r="E58" s="53"/>
      <c r="F58" s="53"/>
      <c r="G58" s="54"/>
    </row>
    <row r="59" spans="1:7" ht="12.75">
      <c r="A59" s="51"/>
      <c r="B59" s="52"/>
      <c r="C59" s="52"/>
      <c r="D59" s="53"/>
      <c r="E59" s="53"/>
      <c r="F59" s="53"/>
      <c r="G59" s="54"/>
    </row>
    <row r="60" spans="1:7" ht="12.75">
      <c r="A60" s="51"/>
      <c r="B60" s="52"/>
      <c r="C60" s="52"/>
      <c r="D60" s="53"/>
      <c r="E60" s="53"/>
      <c r="F60" s="53"/>
      <c r="G60" s="54"/>
    </row>
    <row r="61" spans="1:7" ht="12.75">
      <c r="A61" s="51"/>
      <c r="B61" s="52"/>
      <c r="C61" s="52"/>
      <c r="D61" s="53"/>
      <c r="E61" s="53"/>
      <c r="F61" s="53"/>
      <c r="G61" s="54"/>
    </row>
    <row r="62" spans="1:7" ht="12.75">
      <c r="A62" s="51"/>
      <c r="B62" s="52"/>
      <c r="C62" s="52"/>
      <c r="D62" s="53"/>
      <c r="E62" s="53"/>
      <c r="F62" s="53"/>
      <c r="G62" s="54"/>
    </row>
    <row r="63" spans="1:7" ht="12.75">
      <c r="A63" s="51"/>
      <c r="B63" s="52"/>
      <c r="C63" s="52"/>
      <c r="D63" s="53"/>
      <c r="E63" s="53"/>
      <c r="F63" s="53"/>
      <c r="G63" s="54"/>
    </row>
    <row r="64" spans="1:7" ht="12.75">
      <c r="A64" s="51"/>
      <c r="B64" s="52"/>
      <c r="C64" s="52"/>
      <c r="D64" s="53"/>
      <c r="E64" s="53"/>
      <c r="F64" s="53"/>
      <c r="G64" s="54"/>
    </row>
    <row r="65" spans="1:7" ht="12.75">
      <c r="A65" s="51"/>
      <c r="B65" s="52"/>
      <c r="C65" s="52"/>
      <c r="D65" s="53"/>
      <c r="E65" s="53"/>
      <c r="F65" s="53"/>
      <c r="G65" s="54"/>
    </row>
    <row r="66" spans="1:7" ht="12.75">
      <c r="A66" s="51"/>
      <c r="B66" s="52"/>
      <c r="C66" s="52"/>
      <c r="D66" s="53"/>
      <c r="E66" s="53"/>
      <c r="F66" s="53"/>
      <c r="G66" s="54"/>
    </row>
    <row r="67" spans="1:7" ht="12.75">
      <c r="A67" s="51"/>
      <c r="B67" s="52"/>
      <c r="C67" s="52"/>
      <c r="D67" s="53"/>
      <c r="E67" s="53"/>
      <c r="F67" s="53"/>
      <c r="G67" s="54"/>
    </row>
    <row r="68" spans="1:7" ht="12.75">
      <c r="A68" s="55"/>
      <c r="B68" s="56"/>
      <c r="C68" s="56"/>
      <c r="D68" s="57"/>
      <c r="E68" s="57"/>
      <c r="F68" s="57"/>
      <c r="G68" s="58"/>
    </row>
  </sheetData>
  <sheetProtection/>
  <mergeCells count="9">
    <mergeCell ref="B34:C34"/>
    <mergeCell ref="A1:G1"/>
    <mergeCell ref="B19:C19"/>
    <mergeCell ref="C2:G2"/>
    <mergeCell ref="C3:G3"/>
    <mergeCell ref="C4:G4"/>
    <mergeCell ref="C5:G5"/>
    <mergeCell ref="D19:E19"/>
    <mergeCell ref="F19:G1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0"/>
  <headerFooter alignWithMargins="0">
    <oddHeader>&amp;LAppendix 1b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50" zoomScaleNormal="150" zoomScalePageLayoutView="0" workbookViewId="0" topLeftCell="A9">
      <selection activeCell="A27" sqref="A27"/>
    </sheetView>
  </sheetViews>
  <sheetFormatPr defaultColWidth="8.8515625" defaultRowHeight="12.75"/>
  <cols>
    <col min="1" max="1" width="21.421875" style="0" customWidth="1"/>
    <col min="2" max="3" width="15.7109375" style="0" customWidth="1"/>
    <col min="4" max="7" width="15.7109375" style="2" customWidth="1"/>
    <col min="8" max="8" width="2.7109375" style="0" customWidth="1"/>
    <col min="9" max="9" width="24.7109375" style="22" customWidth="1"/>
    <col min="10" max="10" width="31.8515625" style="22" customWidth="1"/>
  </cols>
  <sheetData>
    <row r="1" spans="1:10" s="1" customFormat="1" ht="19.5" customHeight="1">
      <c r="A1" s="108" t="s">
        <v>0</v>
      </c>
      <c r="B1" s="109"/>
      <c r="C1" s="109"/>
      <c r="D1" s="109"/>
      <c r="E1" s="109"/>
      <c r="F1" s="109"/>
      <c r="G1" s="110"/>
      <c r="I1" s="21"/>
      <c r="J1" s="21"/>
    </row>
    <row r="2" spans="1:10" s="1" customFormat="1" ht="19.5" customHeight="1">
      <c r="A2" s="13" t="s">
        <v>1</v>
      </c>
      <c r="B2" s="14"/>
      <c r="C2" s="113" t="str">
        <f>Costs!C2</f>
        <v>example</v>
      </c>
      <c r="D2" s="114"/>
      <c r="E2" s="114"/>
      <c r="F2" s="114"/>
      <c r="G2" s="115"/>
      <c r="I2" s="21"/>
      <c r="J2" s="21"/>
    </row>
    <row r="3" spans="1:10" s="1" customFormat="1" ht="19.5" customHeight="1">
      <c r="A3" s="13" t="s">
        <v>5</v>
      </c>
      <c r="B3" s="14"/>
      <c r="C3" s="113" t="str">
        <f>Costs!C3</f>
        <v>?</v>
      </c>
      <c r="D3" s="114"/>
      <c r="E3" s="114"/>
      <c r="F3" s="114"/>
      <c r="G3" s="115"/>
      <c r="I3" s="21"/>
      <c r="J3" s="21"/>
    </row>
    <row r="4" spans="1:10" s="1" customFormat="1" ht="19.5" customHeight="1">
      <c r="A4" s="13" t="s">
        <v>6</v>
      </c>
      <c r="B4" s="14"/>
      <c r="C4" s="113" t="str">
        <f>Costs!C4</f>
        <v>SRF</v>
      </c>
      <c r="D4" s="114"/>
      <c r="E4" s="114"/>
      <c r="F4" s="114"/>
      <c r="G4" s="115"/>
      <c r="I4" s="21"/>
      <c r="J4" s="21"/>
    </row>
    <row r="5" spans="1:10" s="1" customFormat="1" ht="19.5" customHeight="1">
      <c r="A5" s="13" t="s">
        <v>2</v>
      </c>
      <c r="B5" s="14"/>
      <c r="C5" s="113" t="str">
        <f>Costs!C5</f>
        <v>DA</v>
      </c>
      <c r="D5" s="114"/>
      <c r="E5" s="114"/>
      <c r="F5" s="114"/>
      <c r="G5" s="115"/>
      <c r="I5" s="21"/>
      <c r="J5" s="21"/>
    </row>
    <row r="7" spans="1:4" ht="12.75">
      <c r="A7" s="18"/>
      <c r="B7" s="18"/>
      <c r="C7" s="18"/>
      <c r="D7" s="2" t="s">
        <v>3</v>
      </c>
    </row>
    <row r="8" spans="1:4" ht="12.75">
      <c r="A8" s="20"/>
      <c r="B8" s="20"/>
      <c r="C8" s="20"/>
      <c r="D8" s="2" t="s">
        <v>4</v>
      </c>
    </row>
    <row r="9" spans="1:3" ht="12.75">
      <c r="A9" s="3"/>
      <c r="B9" s="3"/>
      <c r="C9" s="3"/>
    </row>
    <row r="10" spans="1:3" ht="15.75">
      <c r="A10" s="29" t="s">
        <v>50</v>
      </c>
      <c r="B10" s="4"/>
      <c r="C10" s="4"/>
    </row>
    <row r="12" spans="1:7" ht="41.25" customHeight="1">
      <c r="A12" s="27" t="s">
        <v>42</v>
      </c>
      <c r="B12" s="39" t="s">
        <v>52</v>
      </c>
      <c r="C12" s="39" t="s">
        <v>54</v>
      </c>
      <c r="D12" s="39" t="s">
        <v>53</v>
      </c>
      <c r="E12" s="39" t="s">
        <v>55</v>
      </c>
      <c r="F12" s="39" t="s">
        <v>72</v>
      </c>
      <c r="G12" s="39" t="s">
        <v>73</v>
      </c>
    </row>
    <row r="13" spans="1:7" ht="27.75" customHeight="1">
      <c r="A13" s="36"/>
      <c r="B13" s="37" t="s">
        <v>51</v>
      </c>
      <c r="C13" s="37"/>
      <c r="D13" s="37" t="s">
        <v>51</v>
      </c>
      <c r="E13" s="37"/>
      <c r="F13" s="37" t="s">
        <v>51</v>
      </c>
      <c r="G13" s="37"/>
    </row>
    <row r="14" spans="1:7" ht="60" customHeight="1">
      <c r="A14" s="28"/>
      <c r="B14" s="35" t="s">
        <v>106</v>
      </c>
      <c r="C14" s="38"/>
      <c r="D14" s="35" t="s">
        <v>106</v>
      </c>
      <c r="E14" s="38"/>
      <c r="F14" s="35" t="s">
        <v>106</v>
      </c>
      <c r="G14" s="38"/>
    </row>
    <row r="15" ht="12.75">
      <c r="D15"/>
    </row>
    <row r="16" spans="1:7" ht="12.75">
      <c r="A16" s="3" t="str">
        <f>Output_usage!A22</f>
        <v>full days</v>
      </c>
      <c r="B16" s="40">
        <v>0.959349593495935</v>
      </c>
      <c r="C16" s="2">
        <f>IF(B16=0,0,(B16*C$27))</f>
        <v>96646.41300813008</v>
      </c>
      <c r="D16" s="40">
        <v>0.959349593495935</v>
      </c>
      <c r="E16" s="2">
        <f>IF(D16=0,0,(D16*E$27))</f>
        <v>29981.593495934958</v>
      </c>
      <c r="F16" s="40">
        <v>0.959349593495935</v>
      </c>
      <c r="G16" s="2">
        <f aca="true" t="shared" si="0" ref="G16:G25">IF(F16=0,0,(F16*G$27))</f>
        <v>21927.990708478515</v>
      </c>
    </row>
    <row r="17" spans="1:7" ht="12.75">
      <c r="A17" s="3" t="str">
        <f>Output_usage!A23</f>
        <v>pilot days</v>
      </c>
      <c r="B17" s="40">
        <v>0.04065040650406504</v>
      </c>
      <c r="C17" s="2">
        <f aca="true" t="shared" si="1" ref="C17:E25">IF(B17=0,0,(B17*C$27))</f>
        <v>4095.186991869919</v>
      </c>
      <c r="D17" s="40">
        <v>0.04065040650406504</v>
      </c>
      <c r="E17" s="2">
        <f t="shared" si="1"/>
        <v>1270.4065040650407</v>
      </c>
      <c r="F17" s="40">
        <v>0.04065040650406504</v>
      </c>
      <c r="G17" s="2">
        <f t="shared" si="0"/>
        <v>929.1521486643438</v>
      </c>
    </row>
    <row r="18" spans="1:7" ht="12.75">
      <c r="A18" s="3">
        <f>Output_usage!A24</f>
        <v>0</v>
      </c>
      <c r="B18" s="40"/>
      <c r="C18" s="2">
        <f>IF(B18=0,0,(B18*C$27))</f>
        <v>0</v>
      </c>
      <c r="D18" s="40"/>
      <c r="E18" s="2">
        <f>IF(D18=0,0,(D18*E$27))</f>
        <v>0</v>
      </c>
      <c r="F18" s="40"/>
      <c r="G18" s="2">
        <f t="shared" si="0"/>
        <v>0</v>
      </c>
    </row>
    <row r="19" spans="1:7" ht="12.75">
      <c r="A19" s="3">
        <f>Output_usage!A25</f>
        <v>0</v>
      </c>
      <c r="B19" s="40"/>
      <c r="C19" s="2">
        <f>IF(B19=0,0,(B19*C$27))</f>
        <v>0</v>
      </c>
      <c r="D19" s="40"/>
      <c r="E19" s="2">
        <f>IF(D19=0,0,(D19*E$27))</f>
        <v>0</v>
      </c>
      <c r="F19" s="40"/>
      <c r="G19" s="2">
        <f t="shared" si="0"/>
        <v>0</v>
      </c>
    </row>
    <row r="20" spans="1:7" ht="12.75">
      <c r="A20" s="3">
        <f>Output_usage!A26</f>
        <v>0</v>
      </c>
      <c r="B20" s="40"/>
      <c r="C20" s="2">
        <f t="shared" si="1"/>
        <v>0</v>
      </c>
      <c r="D20" s="40"/>
      <c r="E20" s="2">
        <f t="shared" si="1"/>
        <v>0</v>
      </c>
      <c r="F20" s="40"/>
      <c r="G20" s="2">
        <f t="shared" si="0"/>
        <v>0</v>
      </c>
    </row>
    <row r="21" spans="1:7" ht="12.75">
      <c r="A21" s="3">
        <f>Output_usage!A27</f>
        <v>0</v>
      </c>
      <c r="B21" s="40"/>
      <c r="C21" s="2">
        <f t="shared" si="1"/>
        <v>0</v>
      </c>
      <c r="D21" s="40"/>
      <c r="E21" s="2">
        <f t="shared" si="1"/>
        <v>0</v>
      </c>
      <c r="F21" s="40"/>
      <c r="G21" s="2">
        <f t="shared" si="0"/>
        <v>0</v>
      </c>
    </row>
    <row r="22" spans="1:7" ht="12.75">
      <c r="A22" s="3">
        <f>Output_usage!A28</f>
        <v>0</v>
      </c>
      <c r="B22" s="40"/>
      <c r="C22" s="2">
        <f t="shared" si="1"/>
        <v>0</v>
      </c>
      <c r="D22" s="40"/>
      <c r="E22" s="2">
        <f t="shared" si="1"/>
        <v>0</v>
      </c>
      <c r="F22" s="40"/>
      <c r="G22" s="2">
        <f t="shared" si="0"/>
        <v>0</v>
      </c>
    </row>
    <row r="23" spans="1:7" ht="12.75">
      <c r="A23" s="3">
        <f>Output_usage!A29</f>
        <v>0</v>
      </c>
      <c r="B23" s="40"/>
      <c r="C23" s="2">
        <f t="shared" si="1"/>
        <v>0</v>
      </c>
      <c r="D23" s="40"/>
      <c r="E23" s="2">
        <f t="shared" si="1"/>
        <v>0</v>
      </c>
      <c r="F23" s="40"/>
      <c r="G23" s="2">
        <f t="shared" si="0"/>
        <v>0</v>
      </c>
    </row>
    <row r="24" spans="1:7" ht="12.75">
      <c r="A24" s="3">
        <f>Output_usage!A30</f>
        <v>0</v>
      </c>
      <c r="B24" s="40"/>
      <c r="C24" s="2">
        <f t="shared" si="1"/>
        <v>0</v>
      </c>
      <c r="D24" s="40"/>
      <c r="E24" s="2">
        <f t="shared" si="1"/>
        <v>0</v>
      </c>
      <c r="F24" s="40"/>
      <c r="G24" s="2">
        <f t="shared" si="0"/>
        <v>0</v>
      </c>
    </row>
    <row r="25" spans="1:7" ht="12.75">
      <c r="A25" s="3">
        <f>Output_usage!A31</f>
        <v>0</v>
      </c>
      <c r="B25" s="40"/>
      <c r="C25" s="2">
        <f t="shared" si="1"/>
        <v>0</v>
      </c>
      <c r="D25" s="40"/>
      <c r="E25" s="2">
        <f t="shared" si="1"/>
        <v>0</v>
      </c>
      <c r="F25" s="40"/>
      <c r="G25" s="2">
        <f t="shared" si="0"/>
        <v>0</v>
      </c>
    </row>
    <row r="26" ht="12.75">
      <c r="C26" s="2"/>
    </row>
    <row r="27" spans="1:7" ht="12.75">
      <c r="A27" s="7" t="s">
        <v>49</v>
      </c>
      <c r="B27" s="41">
        <f>SUM(B16:B26)</f>
        <v>1</v>
      </c>
      <c r="C27" s="2">
        <f>SUM(Costs!G18:G25)+SUM(Costs!G53:G61)</f>
        <v>100741.6</v>
      </c>
      <c r="D27" s="41">
        <f>SUM(D16:D26)</f>
        <v>1</v>
      </c>
      <c r="E27" s="2">
        <f>SUM(Costs!G28:G45)</f>
        <v>31252</v>
      </c>
      <c r="F27" s="41">
        <f>SUM(F16:F26)</f>
        <v>1</v>
      </c>
      <c r="G27" s="2">
        <f>Costs!G69+Costs!G65</f>
        <v>22857.14285714286</v>
      </c>
    </row>
    <row r="29" spans="1:7" ht="12.75">
      <c r="A29" s="42" t="s">
        <v>56</v>
      </c>
      <c r="B29" s="42"/>
      <c r="C29" s="42"/>
      <c r="D29" s="43"/>
      <c r="E29" s="43"/>
      <c r="F29" s="43"/>
      <c r="G29" s="43">
        <f>C27+E27+G27-Costs!G72</f>
        <v>0</v>
      </c>
    </row>
    <row r="32" spans="1:7" ht="12.75">
      <c r="A32" s="47" t="s">
        <v>62</v>
      </c>
      <c r="B32" s="48"/>
      <c r="C32" s="48"/>
      <c r="D32" s="49"/>
      <c r="E32" s="49"/>
      <c r="F32" s="49"/>
      <c r="G32" s="50"/>
    </row>
    <row r="33" spans="1:7" ht="12.75">
      <c r="A33" s="51"/>
      <c r="B33" s="52"/>
      <c r="C33" s="52"/>
      <c r="D33" s="53"/>
      <c r="E33" s="53"/>
      <c r="F33" s="53"/>
      <c r="G33" s="54"/>
    </row>
    <row r="34" spans="1:7" ht="57.75" customHeight="1">
      <c r="A34" s="83"/>
      <c r="B34" s="84" t="s">
        <v>107</v>
      </c>
      <c r="C34" s="84" t="s">
        <v>108</v>
      </c>
      <c r="D34" s="84" t="s">
        <v>109</v>
      </c>
      <c r="E34" s="92" t="s">
        <v>90</v>
      </c>
      <c r="F34" s="78"/>
      <c r="G34" s="85"/>
    </row>
    <row r="35" spans="1:7" ht="12.75">
      <c r="A35" s="91"/>
      <c r="B35" s="52"/>
      <c r="C35" s="90"/>
      <c r="D35" s="53"/>
      <c r="E35" s="53"/>
      <c r="F35" s="53"/>
      <c r="G35" s="54"/>
    </row>
    <row r="36" spans="1:7" ht="12.75">
      <c r="A36" s="91" t="s">
        <v>104</v>
      </c>
      <c r="B36" s="52">
        <v>2</v>
      </c>
      <c r="C36" s="52">
        <v>118</v>
      </c>
      <c r="D36" s="53">
        <f>C36*B36</f>
        <v>236</v>
      </c>
      <c r="E36" s="93">
        <f>D36/D38</f>
        <v>0.959349593495935</v>
      </c>
      <c r="F36" s="53"/>
      <c r="G36" s="54"/>
    </row>
    <row r="37" spans="1:7" ht="12.75">
      <c r="A37" s="91" t="s">
        <v>105</v>
      </c>
      <c r="B37" s="52">
        <v>1</v>
      </c>
      <c r="C37" s="52">
        <v>10</v>
      </c>
      <c r="D37" s="53">
        <f>C37*B37</f>
        <v>10</v>
      </c>
      <c r="E37" s="93">
        <f>D37/D38</f>
        <v>0.04065040650406504</v>
      </c>
      <c r="F37" s="53"/>
      <c r="G37" s="54"/>
    </row>
    <row r="38" spans="1:7" ht="12.75">
      <c r="A38" s="51"/>
      <c r="B38" s="53">
        <f>SUM(B36:B37)</f>
        <v>3</v>
      </c>
      <c r="C38" s="53">
        <f>SUM(C36:C37)</f>
        <v>128</v>
      </c>
      <c r="D38" s="53">
        <f>SUM(D36:D37)</f>
        <v>246</v>
      </c>
      <c r="E38" s="93">
        <f>SUM(E36:E37)</f>
        <v>1</v>
      </c>
      <c r="F38" s="53"/>
      <c r="G38" s="54"/>
    </row>
    <row r="39" spans="1:7" ht="12.75">
      <c r="A39" s="51"/>
      <c r="B39" s="52"/>
      <c r="C39" s="52"/>
      <c r="D39" s="53"/>
      <c r="E39" s="53"/>
      <c r="F39" s="53"/>
      <c r="G39" s="54"/>
    </row>
    <row r="40" spans="1:7" ht="12.75">
      <c r="A40" s="51"/>
      <c r="B40" s="52"/>
      <c r="C40" s="52"/>
      <c r="D40" s="53"/>
      <c r="E40" s="53"/>
      <c r="F40" s="53"/>
      <c r="G40" s="54"/>
    </row>
    <row r="41" spans="1:7" ht="12.75">
      <c r="A41" s="51"/>
      <c r="B41" s="52"/>
      <c r="C41" s="52"/>
      <c r="D41" s="53"/>
      <c r="E41" s="53"/>
      <c r="F41" s="53"/>
      <c r="G41" s="54"/>
    </row>
    <row r="42" spans="1:7" ht="12.75">
      <c r="A42" s="51"/>
      <c r="B42" s="52"/>
      <c r="C42" s="52"/>
      <c r="D42" s="53"/>
      <c r="E42" s="53"/>
      <c r="F42" s="53"/>
      <c r="G42" s="54"/>
    </row>
    <row r="43" spans="1:7" ht="12.75">
      <c r="A43" s="51"/>
      <c r="B43" s="52"/>
      <c r="C43" s="52"/>
      <c r="D43" s="53"/>
      <c r="E43" s="53"/>
      <c r="F43" s="53"/>
      <c r="G43" s="54"/>
    </row>
    <row r="44" spans="1:7" ht="12.75">
      <c r="A44" s="51"/>
      <c r="B44" s="52"/>
      <c r="C44" s="52"/>
      <c r="D44" s="52"/>
      <c r="E44" s="53"/>
      <c r="F44" s="53"/>
      <c r="G44" s="54"/>
    </row>
    <row r="45" spans="1:7" ht="12.75">
      <c r="A45" s="51"/>
      <c r="B45" s="52"/>
      <c r="C45" s="52"/>
      <c r="D45" s="53"/>
      <c r="E45" s="53"/>
      <c r="F45" s="53"/>
      <c r="G45" s="54"/>
    </row>
    <row r="46" spans="1:7" ht="12.75">
      <c r="A46" s="51"/>
      <c r="B46" s="52"/>
      <c r="C46" s="52"/>
      <c r="D46" s="53"/>
      <c r="E46" s="53"/>
      <c r="F46" s="53"/>
      <c r="G46" s="54"/>
    </row>
    <row r="47" spans="1:7" ht="12.75">
      <c r="A47" s="51"/>
      <c r="B47" s="79"/>
      <c r="C47" s="79"/>
      <c r="D47" s="82"/>
      <c r="E47" s="82"/>
      <c r="F47" s="82"/>
      <c r="G47" s="54"/>
    </row>
    <row r="48" spans="1:7" ht="12.75">
      <c r="A48" s="51"/>
      <c r="B48" s="52"/>
      <c r="C48" s="52"/>
      <c r="D48" s="52"/>
      <c r="E48" s="53"/>
      <c r="F48" s="53"/>
      <c r="G48" s="54"/>
    </row>
    <row r="49" spans="1:7" ht="12.75">
      <c r="A49" s="51"/>
      <c r="B49" s="52"/>
      <c r="C49" s="52"/>
      <c r="D49" s="52"/>
      <c r="E49" s="53"/>
      <c r="F49" s="53"/>
      <c r="G49" s="54"/>
    </row>
    <row r="50" spans="1:7" ht="12.75">
      <c r="A50" s="51"/>
      <c r="B50" s="52"/>
      <c r="C50" s="52"/>
      <c r="D50" s="52"/>
      <c r="E50" s="53"/>
      <c r="F50" s="53"/>
      <c r="G50" s="54"/>
    </row>
    <row r="51" spans="1:7" ht="12.75">
      <c r="A51" s="51"/>
      <c r="B51" s="52"/>
      <c r="C51" s="52"/>
      <c r="D51" s="52"/>
      <c r="E51" s="53"/>
      <c r="F51" s="53"/>
      <c r="G51" s="54"/>
    </row>
    <row r="52" spans="1:7" ht="12.75">
      <c r="A52" s="51"/>
      <c r="B52" s="52"/>
      <c r="C52" s="52"/>
      <c r="D52" s="52"/>
      <c r="E52" s="53"/>
      <c r="F52" s="53"/>
      <c r="G52" s="54"/>
    </row>
    <row r="53" spans="1:7" ht="12.75">
      <c r="A53" s="51"/>
      <c r="B53" s="52"/>
      <c r="C53" s="52"/>
      <c r="D53" s="52"/>
      <c r="E53" s="53"/>
      <c r="F53" s="53"/>
      <c r="G53" s="54"/>
    </row>
    <row r="54" spans="1:7" ht="12.75">
      <c r="A54" s="51"/>
      <c r="B54" s="52"/>
      <c r="C54" s="52"/>
      <c r="D54" s="52"/>
      <c r="E54" s="53"/>
      <c r="F54" s="53"/>
      <c r="G54" s="54"/>
    </row>
    <row r="55" spans="1:7" ht="12.75">
      <c r="A55" s="51"/>
      <c r="B55" s="52"/>
      <c r="C55" s="52"/>
      <c r="D55" s="52"/>
      <c r="E55" s="53"/>
      <c r="F55" s="53"/>
      <c r="G55" s="54"/>
    </row>
    <row r="56" spans="1:7" ht="12.75">
      <c r="A56" s="51"/>
      <c r="B56" s="52"/>
      <c r="C56" s="52"/>
      <c r="D56" s="52"/>
      <c r="E56" s="53"/>
      <c r="F56" s="53"/>
      <c r="G56" s="54"/>
    </row>
    <row r="57" spans="1:7" ht="12.75">
      <c r="A57" s="51"/>
      <c r="B57" s="53"/>
      <c r="C57" s="53"/>
      <c r="D57" s="53"/>
      <c r="E57" s="53"/>
      <c r="F57" s="53"/>
      <c r="G57" s="54"/>
    </row>
    <row r="58" spans="1:7" ht="12.75">
      <c r="A58" s="51"/>
      <c r="B58" s="52"/>
      <c r="C58" s="52"/>
      <c r="D58" s="53"/>
      <c r="E58" s="53"/>
      <c r="F58" s="53"/>
      <c r="G58" s="54"/>
    </row>
    <row r="59" spans="1:7" ht="12.75">
      <c r="A59" s="51"/>
      <c r="B59" s="52"/>
      <c r="C59" s="52"/>
      <c r="D59" s="53"/>
      <c r="E59" s="53"/>
      <c r="F59" s="53"/>
      <c r="G59" s="54"/>
    </row>
    <row r="60" spans="1:7" ht="12.75">
      <c r="A60" s="51"/>
      <c r="B60" s="52"/>
      <c r="C60" s="52"/>
      <c r="D60" s="53"/>
      <c r="E60" s="53"/>
      <c r="F60" s="53"/>
      <c r="G60" s="54"/>
    </row>
    <row r="61" spans="1:7" ht="12.75">
      <c r="A61" s="51"/>
      <c r="B61" s="52"/>
      <c r="C61" s="52"/>
      <c r="D61" s="53"/>
      <c r="E61" s="53"/>
      <c r="F61" s="53"/>
      <c r="G61" s="54"/>
    </row>
    <row r="62" spans="1:7" ht="12.75">
      <c r="A62" s="51"/>
      <c r="B62" s="52"/>
      <c r="C62" s="52"/>
      <c r="D62" s="53"/>
      <c r="E62" s="53"/>
      <c r="F62" s="53"/>
      <c r="G62" s="54"/>
    </row>
    <row r="63" spans="1:7" ht="12.75">
      <c r="A63" s="51"/>
      <c r="B63" s="52"/>
      <c r="C63" s="52"/>
      <c r="D63" s="53"/>
      <c r="E63" s="53"/>
      <c r="F63" s="53"/>
      <c r="G63" s="54"/>
    </row>
    <row r="64" spans="1:7" ht="12.75">
      <c r="A64" s="55"/>
      <c r="B64" s="56"/>
      <c r="C64" s="56"/>
      <c r="D64" s="57"/>
      <c r="E64" s="57"/>
      <c r="F64" s="57"/>
      <c r="G64" s="58"/>
    </row>
  </sheetData>
  <sheetProtection/>
  <mergeCells count="5">
    <mergeCell ref="A1:G1"/>
    <mergeCell ref="C2:G2"/>
    <mergeCell ref="C3:G3"/>
    <mergeCell ref="C4:G4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1"/>
  <headerFooter alignWithMargins="0">
    <oddHeader>&amp;LAppendix 1c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80" zoomScaleNormal="80" zoomScalePageLayoutView="0" workbookViewId="0" topLeftCell="A1">
      <selection activeCell="A1" sqref="A1:G1"/>
    </sheetView>
  </sheetViews>
  <sheetFormatPr defaultColWidth="8.8515625" defaultRowHeight="12.75"/>
  <cols>
    <col min="1" max="1" width="21.421875" style="0" customWidth="1"/>
    <col min="2" max="3" width="15.7109375" style="0" customWidth="1"/>
    <col min="4" max="7" width="15.7109375" style="2" customWidth="1"/>
    <col min="8" max="8" width="2.7109375" style="0" customWidth="1"/>
    <col min="9" max="9" width="24.7109375" style="22" customWidth="1"/>
    <col min="10" max="10" width="31.8515625" style="22" customWidth="1"/>
  </cols>
  <sheetData>
    <row r="1" spans="1:10" s="1" customFormat="1" ht="19.5" customHeight="1">
      <c r="A1" s="108" t="s">
        <v>0</v>
      </c>
      <c r="B1" s="109"/>
      <c r="C1" s="109"/>
      <c r="D1" s="109"/>
      <c r="E1" s="109"/>
      <c r="F1" s="109"/>
      <c r="G1" s="110"/>
      <c r="I1" s="21"/>
      <c r="J1" s="21"/>
    </row>
    <row r="2" spans="1:10" s="1" customFormat="1" ht="19.5" customHeight="1">
      <c r="A2" s="13" t="s">
        <v>1</v>
      </c>
      <c r="B2" s="14"/>
      <c r="C2" s="113" t="str">
        <f>Costs!C2</f>
        <v>example</v>
      </c>
      <c r="D2" s="114"/>
      <c r="E2" s="114"/>
      <c r="F2" s="114"/>
      <c r="G2" s="115"/>
      <c r="I2" s="21"/>
      <c r="J2" s="21"/>
    </row>
    <row r="3" spans="1:10" s="1" customFormat="1" ht="19.5" customHeight="1">
      <c r="A3" s="13" t="s">
        <v>5</v>
      </c>
      <c r="B3" s="14"/>
      <c r="C3" s="113" t="str">
        <f>Costs!C3</f>
        <v>?</v>
      </c>
      <c r="D3" s="114"/>
      <c r="E3" s="114"/>
      <c r="F3" s="114"/>
      <c r="G3" s="115"/>
      <c r="I3" s="21"/>
      <c r="J3" s="21"/>
    </row>
    <row r="4" spans="1:10" s="1" customFormat="1" ht="19.5" customHeight="1">
      <c r="A4" s="13" t="s">
        <v>6</v>
      </c>
      <c r="B4" s="14"/>
      <c r="C4" s="113" t="str">
        <f>Costs!C4</f>
        <v>SRF</v>
      </c>
      <c r="D4" s="114"/>
      <c r="E4" s="114"/>
      <c r="F4" s="114"/>
      <c r="G4" s="115"/>
      <c r="I4" s="21"/>
      <c r="J4" s="21"/>
    </row>
    <row r="5" spans="1:10" s="1" customFormat="1" ht="19.5" customHeight="1">
      <c r="A5" s="13" t="s">
        <v>2</v>
      </c>
      <c r="B5" s="14"/>
      <c r="C5" s="113" t="str">
        <f>Costs!C5</f>
        <v>DA</v>
      </c>
      <c r="D5" s="114"/>
      <c r="E5" s="114"/>
      <c r="F5" s="114"/>
      <c r="G5" s="115"/>
      <c r="I5" s="21"/>
      <c r="J5" s="21"/>
    </row>
    <row r="7" spans="1:4" ht="12.75">
      <c r="A7" s="18"/>
      <c r="B7" s="18"/>
      <c r="C7" s="18"/>
      <c r="D7" s="2" t="s">
        <v>3</v>
      </c>
    </row>
    <row r="8" spans="1:4" ht="12.75">
      <c r="A8" s="20"/>
      <c r="B8" s="20"/>
      <c r="C8" s="20"/>
      <c r="D8" s="2" t="s">
        <v>4</v>
      </c>
    </row>
    <row r="9" spans="1:3" ht="12.75">
      <c r="A9" s="3"/>
      <c r="B9" s="3"/>
      <c r="C9" s="3"/>
    </row>
    <row r="10" spans="1:3" ht="15.75">
      <c r="A10" s="29" t="s">
        <v>68</v>
      </c>
      <c r="B10" s="4"/>
      <c r="C10" s="4"/>
    </row>
    <row r="12" spans="1:10" ht="27.75" customHeight="1">
      <c r="A12" s="27" t="s">
        <v>42</v>
      </c>
      <c r="B12" s="60" t="s">
        <v>65</v>
      </c>
      <c r="C12" s="60" t="s">
        <v>41</v>
      </c>
      <c r="D12" s="60" t="s">
        <v>64</v>
      </c>
      <c r="E12" s="60"/>
      <c r="F12" s="60" t="s">
        <v>64</v>
      </c>
      <c r="G12"/>
      <c r="H12" s="22"/>
      <c r="J12"/>
    </row>
    <row r="13" spans="1:10" ht="27.75" customHeight="1">
      <c r="A13" s="34"/>
      <c r="B13" s="62" t="s">
        <v>63</v>
      </c>
      <c r="C13" s="62" t="s">
        <v>47</v>
      </c>
      <c r="D13" s="63" t="s">
        <v>118</v>
      </c>
      <c r="E13" s="62" t="s">
        <v>113</v>
      </c>
      <c r="F13" s="63" t="s">
        <v>119</v>
      </c>
      <c r="G13"/>
      <c r="H13" s="22"/>
      <c r="J13"/>
    </row>
    <row r="14" spans="7:10" ht="12.75">
      <c r="G14"/>
      <c r="H14" s="22"/>
      <c r="J14"/>
    </row>
    <row r="15" spans="1:10" ht="12.75">
      <c r="A15" s="3" t="str">
        <f>Output_usage!A22</f>
        <v>full days</v>
      </c>
      <c r="B15" s="2">
        <f>Apportionment!C16+Apportionment!E16+Apportionment!G16</f>
        <v>148555.99721254356</v>
      </c>
      <c r="C15" s="2">
        <f>Output_usage!C37</f>
        <v>118</v>
      </c>
      <c r="D15" s="86">
        <f>IF(B15=0,0,B15/C15)</f>
        <v>1258.9491289198606</v>
      </c>
      <c r="E15" s="61">
        <v>0.037</v>
      </c>
      <c r="F15" s="86">
        <f>IF(D15=0,0,D15*(1+E15))</f>
        <v>1305.5302466898954</v>
      </c>
      <c r="G15"/>
      <c r="H15" s="22"/>
      <c r="J15"/>
    </row>
    <row r="16" spans="1:10" ht="12.75">
      <c r="A16" s="3" t="str">
        <f>Output_usage!A23</f>
        <v>pilot days</v>
      </c>
      <c r="B16" s="2">
        <f>Apportionment!C17+Apportionment!E17+Apportionment!G17</f>
        <v>6294.745644599304</v>
      </c>
      <c r="C16" s="2">
        <f>Output_usage!C38</f>
        <v>10</v>
      </c>
      <c r="D16" s="86">
        <f aca="true" t="shared" si="0" ref="D16:D24">IF(B16=0,0,B16/C16)</f>
        <v>629.4745644599304</v>
      </c>
      <c r="E16" s="61">
        <v>0.037</v>
      </c>
      <c r="F16" s="86">
        <f aca="true" t="shared" si="1" ref="F16:F24">IF(D16=0,0,D16*(1+E16))</f>
        <v>652.7651233449478</v>
      </c>
      <c r="G16"/>
      <c r="H16" s="22"/>
      <c r="J16"/>
    </row>
    <row r="17" spans="1:10" ht="12.75">
      <c r="A17" s="3">
        <f>Output_usage!A24</f>
        <v>0</v>
      </c>
      <c r="B17" s="2">
        <f>Apportionment!C18+Apportionment!E18+Apportionment!G18</f>
        <v>0</v>
      </c>
      <c r="C17" s="2">
        <f>Output_usage!C39</f>
        <v>0</v>
      </c>
      <c r="D17" s="86">
        <f>IF(B17=0,0,B17/C17)</f>
        <v>0</v>
      </c>
      <c r="E17" s="61"/>
      <c r="F17" s="86">
        <f>IF(D17=0,0,D17*(1+E17))</f>
        <v>0</v>
      </c>
      <c r="G17"/>
      <c r="H17" s="22"/>
      <c r="J17"/>
    </row>
    <row r="18" spans="1:10" ht="12.75">
      <c r="A18" s="3">
        <f>Output_usage!A25</f>
        <v>0</v>
      </c>
      <c r="B18" s="2">
        <f>Apportionment!C19+Apportionment!E19+Apportionment!G19</f>
        <v>0</v>
      </c>
      <c r="C18" s="2">
        <f>Output_usage!C40</f>
        <v>0</v>
      </c>
      <c r="D18" s="86">
        <f>IF(B18=0,0,B18/C18)</f>
        <v>0</v>
      </c>
      <c r="E18" s="61"/>
      <c r="F18" s="86">
        <f>IF(D18=0,0,D18*(1+E18))</f>
        <v>0</v>
      </c>
      <c r="G18"/>
      <c r="H18" s="22"/>
      <c r="J18"/>
    </row>
    <row r="19" spans="1:10" ht="12.75">
      <c r="A19" s="3">
        <f>Output_usage!A26</f>
        <v>0</v>
      </c>
      <c r="B19" s="2">
        <f>Apportionment!C20+Apportionment!E20+Apportionment!G20</f>
        <v>0</v>
      </c>
      <c r="C19" s="2">
        <f>Output_usage!C41</f>
        <v>0</v>
      </c>
      <c r="D19" s="86">
        <f t="shared" si="0"/>
        <v>0</v>
      </c>
      <c r="E19" s="61"/>
      <c r="F19" s="86">
        <f t="shared" si="1"/>
        <v>0</v>
      </c>
      <c r="G19"/>
      <c r="H19" s="22"/>
      <c r="J19"/>
    </row>
    <row r="20" spans="1:10" ht="12.75">
      <c r="A20" s="3">
        <f>Output_usage!A27</f>
        <v>0</v>
      </c>
      <c r="B20" s="2">
        <f>Apportionment!C21+Apportionment!E21+Apportionment!G21</f>
        <v>0</v>
      </c>
      <c r="C20" s="2">
        <f>Output_usage!C42</f>
        <v>0</v>
      </c>
      <c r="D20" s="86">
        <f t="shared" si="0"/>
        <v>0</v>
      </c>
      <c r="E20" s="61"/>
      <c r="F20" s="86">
        <f t="shared" si="1"/>
        <v>0</v>
      </c>
      <c r="G20"/>
      <c r="H20" s="22"/>
      <c r="J20"/>
    </row>
    <row r="21" spans="1:10" ht="12.75">
      <c r="A21" s="3">
        <f>Output_usage!A28</f>
        <v>0</v>
      </c>
      <c r="B21" s="2">
        <f>Apportionment!C22+Apportionment!E22+Apportionment!G22</f>
        <v>0</v>
      </c>
      <c r="C21" s="2">
        <f>Output_usage!C43</f>
        <v>0</v>
      </c>
      <c r="D21" s="86">
        <f t="shared" si="0"/>
        <v>0</v>
      </c>
      <c r="E21" s="61"/>
      <c r="F21" s="86">
        <f t="shared" si="1"/>
        <v>0</v>
      </c>
      <c r="G21"/>
      <c r="H21" s="22"/>
      <c r="J21"/>
    </row>
    <row r="22" spans="1:10" ht="12.75">
      <c r="A22" s="3">
        <f>Output_usage!A29</f>
        <v>0</v>
      </c>
      <c r="B22" s="2">
        <f>Apportionment!C23+Apportionment!E23+Apportionment!G23</f>
        <v>0</v>
      </c>
      <c r="C22" s="2">
        <f>Output_usage!C44</f>
        <v>0</v>
      </c>
      <c r="D22" s="86">
        <f t="shared" si="0"/>
        <v>0</v>
      </c>
      <c r="E22" s="61"/>
      <c r="F22" s="86">
        <f t="shared" si="1"/>
        <v>0</v>
      </c>
      <c r="G22"/>
      <c r="H22" s="22"/>
      <c r="J22"/>
    </row>
    <row r="23" spans="1:10" ht="12.75">
      <c r="A23" s="3">
        <f>Output_usage!A30</f>
        <v>0</v>
      </c>
      <c r="B23" s="2">
        <f>Apportionment!C24+Apportionment!E24+Apportionment!G24</f>
        <v>0</v>
      </c>
      <c r="C23" s="2">
        <f>Output_usage!C45</f>
        <v>0</v>
      </c>
      <c r="D23" s="86">
        <f t="shared" si="0"/>
        <v>0</v>
      </c>
      <c r="E23" s="61"/>
      <c r="F23" s="86">
        <f t="shared" si="1"/>
        <v>0</v>
      </c>
      <c r="G23"/>
      <c r="H23" s="22"/>
      <c r="J23"/>
    </row>
    <row r="24" spans="1:10" ht="12.75">
      <c r="A24" s="3">
        <f>Output_usage!A31</f>
        <v>0</v>
      </c>
      <c r="B24" s="2">
        <f>Apportionment!C25+Apportionment!E25+Apportionment!G25</f>
        <v>0</v>
      </c>
      <c r="C24" s="2">
        <f>Output_usage!C46</f>
        <v>0</v>
      </c>
      <c r="D24" s="86">
        <f t="shared" si="0"/>
        <v>0</v>
      </c>
      <c r="E24" s="61"/>
      <c r="F24" s="86">
        <f t="shared" si="1"/>
        <v>0</v>
      </c>
      <c r="G24"/>
      <c r="H24" s="22"/>
      <c r="J24"/>
    </row>
    <row r="25" spans="2:10" ht="12.75">
      <c r="B25" s="2"/>
      <c r="C25" s="2"/>
      <c r="G25"/>
      <c r="H25" s="22"/>
      <c r="J25"/>
    </row>
    <row r="26" spans="1:10" ht="12.75">
      <c r="A26" s="7" t="s">
        <v>49</v>
      </c>
      <c r="B26" s="2">
        <f>SUM(B15:B25)</f>
        <v>154850.74285714288</v>
      </c>
      <c r="C26" s="2"/>
      <c r="E26" s="41"/>
      <c r="G26"/>
      <c r="H26" s="22"/>
      <c r="J26"/>
    </row>
    <row r="30" spans="1:7" ht="12.75">
      <c r="A30" s="64" t="s">
        <v>66</v>
      </c>
      <c r="B30" s="65"/>
      <c r="C30" s="65"/>
      <c r="D30" s="66"/>
      <c r="E30" s="66"/>
      <c r="F30" s="66"/>
      <c r="G30" s="67"/>
    </row>
    <row r="31" spans="1:7" ht="12.75">
      <c r="A31" s="68"/>
      <c r="B31" s="69"/>
      <c r="C31" s="69"/>
      <c r="D31" s="70"/>
      <c r="E31" s="70"/>
      <c r="F31" s="70"/>
      <c r="G31" s="71"/>
    </row>
    <row r="32" spans="1:7" ht="12.75">
      <c r="A32" s="68"/>
      <c r="B32" s="69"/>
      <c r="C32" s="69"/>
      <c r="D32" s="70"/>
      <c r="E32" s="70"/>
      <c r="F32" s="70"/>
      <c r="G32" s="71"/>
    </row>
    <row r="33" spans="1:7" ht="12.75">
      <c r="A33" s="68"/>
      <c r="B33" s="69"/>
      <c r="C33" s="69"/>
      <c r="D33" s="70"/>
      <c r="E33" s="70"/>
      <c r="F33" s="70"/>
      <c r="G33" s="71"/>
    </row>
    <row r="34" spans="1:7" ht="12.75">
      <c r="A34" s="68"/>
      <c r="B34" s="69"/>
      <c r="C34" s="69"/>
      <c r="D34" s="70"/>
      <c r="E34" s="70"/>
      <c r="F34" s="70"/>
      <c r="G34" s="71"/>
    </row>
    <row r="35" spans="1:7" ht="12.75">
      <c r="A35" s="68"/>
      <c r="B35" s="69"/>
      <c r="C35" s="69"/>
      <c r="D35" s="70"/>
      <c r="E35" s="70"/>
      <c r="F35" s="70"/>
      <c r="G35" s="71"/>
    </row>
    <row r="36" spans="1:7" ht="12.75">
      <c r="A36" s="68"/>
      <c r="B36" s="69"/>
      <c r="C36" s="69"/>
      <c r="D36" s="70"/>
      <c r="E36" s="70"/>
      <c r="F36" s="70"/>
      <c r="G36" s="71"/>
    </row>
    <row r="37" spans="1:7" ht="12.75">
      <c r="A37" s="68"/>
      <c r="B37" s="69"/>
      <c r="C37" s="69"/>
      <c r="D37" s="70"/>
      <c r="E37" s="70"/>
      <c r="F37" s="70"/>
      <c r="G37" s="71"/>
    </row>
    <row r="38" spans="1:7" ht="12.75">
      <c r="A38" s="68"/>
      <c r="B38" s="69"/>
      <c r="C38" s="69"/>
      <c r="D38" s="70"/>
      <c r="E38" s="70"/>
      <c r="F38" s="70"/>
      <c r="G38" s="71"/>
    </row>
    <row r="39" spans="1:7" ht="12.75">
      <c r="A39" s="68"/>
      <c r="B39" s="69"/>
      <c r="C39" s="69"/>
      <c r="D39" s="70"/>
      <c r="E39" s="70"/>
      <c r="F39" s="70"/>
      <c r="G39" s="71"/>
    </row>
    <row r="40" spans="1:7" ht="12.75">
      <c r="A40" s="68"/>
      <c r="B40" s="69"/>
      <c r="C40" s="69"/>
      <c r="D40" s="70"/>
      <c r="E40" s="70"/>
      <c r="F40" s="70"/>
      <c r="G40" s="71"/>
    </row>
    <row r="41" spans="1:7" ht="12.75">
      <c r="A41" s="68"/>
      <c r="B41" s="69"/>
      <c r="C41" s="69"/>
      <c r="D41" s="70"/>
      <c r="E41" s="70"/>
      <c r="F41" s="70"/>
      <c r="G41" s="71"/>
    </row>
    <row r="42" spans="1:7" ht="12.75">
      <c r="A42" s="68"/>
      <c r="B42" s="69"/>
      <c r="C42" s="69"/>
      <c r="D42" s="70"/>
      <c r="E42" s="70"/>
      <c r="F42" s="70"/>
      <c r="G42" s="71"/>
    </row>
    <row r="43" spans="1:7" ht="12.75">
      <c r="A43" s="68"/>
      <c r="B43" s="69"/>
      <c r="C43" s="69"/>
      <c r="D43" s="70"/>
      <c r="E43" s="70"/>
      <c r="F43" s="70"/>
      <c r="G43" s="71"/>
    </row>
    <row r="44" spans="1:7" ht="12.75">
      <c r="A44" s="68"/>
      <c r="B44" s="69"/>
      <c r="C44" s="69"/>
      <c r="D44" s="70"/>
      <c r="E44" s="70"/>
      <c r="F44" s="70"/>
      <c r="G44" s="71"/>
    </row>
    <row r="45" spans="1:7" ht="12.75">
      <c r="A45" s="68"/>
      <c r="B45" s="69"/>
      <c r="C45" s="69"/>
      <c r="D45" s="70"/>
      <c r="E45" s="70"/>
      <c r="F45" s="70"/>
      <c r="G45" s="71"/>
    </row>
    <row r="46" spans="1:7" ht="12.75">
      <c r="A46" s="68"/>
      <c r="B46" s="69"/>
      <c r="C46" s="69"/>
      <c r="D46" s="70"/>
      <c r="E46" s="70"/>
      <c r="F46" s="70"/>
      <c r="G46" s="71"/>
    </row>
    <row r="47" spans="1:7" ht="12.75">
      <c r="A47" s="68"/>
      <c r="B47" s="69"/>
      <c r="C47" s="69"/>
      <c r="D47" s="70"/>
      <c r="E47" s="70"/>
      <c r="F47" s="70"/>
      <c r="G47" s="71"/>
    </row>
    <row r="48" spans="1:7" ht="12.75">
      <c r="A48" s="68"/>
      <c r="B48" s="69"/>
      <c r="C48" s="69"/>
      <c r="D48" s="70"/>
      <c r="E48" s="70"/>
      <c r="F48" s="70"/>
      <c r="G48" s="71"/>
    </row>
    <row r="49" spans="1:7" ht="12.75">
      <c r="A49" s="68"/>
      <c r="B49" s="69"/>
      <c r="C49" s="69"/>
      <c r="D49" s="70"/>
      <c r="E49" s="70"/>
      <c r="F49" s="70"/>
      <c r="G49" s="71"/>
    </row>
    <row r="50" spans="1:7" ht="12.75">
      <c r="A50" s="68"/>
      <c r="B50" s="69"/>
      <c r="C50" s="69"/>
      <c r="D50" s="70"/>
      <c r="E50" s="70"/>
      <c r="F50" s="70"/>
      <c r="G50" s="71"/>
    </row>
    <row r="51" spans="1:7" ht="12.75">
      <c r="A51" s="68"/>
      <c r="B51" s="69"/>
      <c r="C51" s="69"/>
      <c r="D51" s="70"/>
      <c r="E51" s="70"/>
      <c r="F51" s="70"/>
      <c r="G51" s="71"/>
    </row>
    <row r="52" spans="1:7" ht="12.75">
      <c r="A52" s="68"/>
      <c r="B52" s="69"/>
      <c r="C52" s="69"/>
      <c r="D52" s="70"/>
      <c r="E52" s="70"/>
      <c r="F52" s="70"/>
      <c r="G52" s="71"/>
    </row>
    <row r="53" spans="1:7" ht="12.75">
      <c r="A53" s="68"/>
      <c r="B53" s="69"/>
      <c r="C53" s="69"/>
      <c r="D53" s="70"/>
      <c r="E53" s="70"/>
      <c r="F53" s="70"/>
      <c r="G53" s="71"/>
    </row>
    <row r="54" spans="1:7" ht="12.75">
      <c r="A54" s="68"/>
      <c r="B54" s="69"/>
      <c r="C54" s="69"/>
      <c r="D54" s="70"/>
      <c r="E54" s="70"/>
      <c r="F54" s="70"/>
      <c r="G54" s="71"/>
    </row>
    <row r="55" spans="1:7" ht="12.75">
      <c r="A55" s="68"/>
      <c r="B55" s="69"/>
      <c r="C55" s="69"/>
      <c r="D55" s="70"/>
      <c r="E55" s="70"/>
      <c r="F55" s="70"/>
      <c r="G55" s="71"/>
    </row>
    <row r="56" spans="1:7" ht="12.75">
      <c r="A56" s="68"/>
      <c r="B56" s="69"/>
      <c r="C56" s="69"/>
      <c r="D56" s="70"/>
      <c r="E56" s="70"/>
      <c r="F56" s="70"/>
      <c r="G56" s="71"/>
    </row>
    <row r="57" spans="1:7" ht="12.75">
      <c r="A57" s="68"/>
      <c r="B57" s="69"/>
      <c r="C57" s="69"/>
      <c r="D57" s="70"/>
      <c r="E57" s="70"/>
      <c r="F57" s="70"/>
      <c r="G57" s="71"/>
    </row>
    <row r="58" spans="1:7" ht="12.75">
      <c r="A58" s="68"/>
      <c r="B58" s="69"/>
      <c r="C58" s="69"/>
      <c r="D58" s="70"/>
      <c r="E58" s="70"/>
      <c r="F58" s="70"/>
      <c r="G58" s="71"/>
    </row>
    <row r="59" spans="1:7" ht="12.75">
      <c r="A59" s="68"/>
      <c r="B59" s="69"/>
      <c r="C59" s="69"/>
      <c r="D59" s="70"/>
      <c r="E59" s="70"/>
      <c r="F59" s="70"/>
      <c r="G59" s="71"/>
    </row>
    <row r="60" spans="1:7" ht="12.75">
      <c r="A60" s="68"/>
      <c r="B60" s="69"/>
      <c r="C60" s="69"/>
      <c r="D60" s="70"/>
      <c r="E60" s="70"/>
      <c r="F60" s="70"/>
      <c r="G60" s="71"/>
    </row>
    <row r="61" spans="1:7" ht="12.75">
      <c r="A61" s="68"/>
      <c r="B61" s="69"/>
      <c r="C61" s="69"/>
      <c r="D61" s="70"/>
      <c r="E61" s="70"/>
      <c r="F61" s="70"/>
      <c r="G61" s="71"/>
    </row>
    <row r="62" spans="1:7" ht="12.75">
      <c r="A62" s="72"/>
      <c r="B62" s="73"/>
      <c r="C62" s="73"/>
      <c r="D62" s="74"/>
      <c r="E62" s="74"/>
      <c r="F62" s="74"/>
      <c r="G62" s="75"/>
    </row>
  </sheetData>
  <sheetProtection/>
  <mergeCells count="5">
    <mergeCell ref="A1:G1"/>
    <mergeCell ref="C2:G2"/>
    <mergeCell ref="C3:G3"/>
    <mergeCell ref="C4:G4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/>
  <headerFooter alignWithMargins="0">
    <oddHeader>&amp;LAppendix 1d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50" zoomScaleNormal="150" zoomScalePageLayoutView="0" workbookViewId="0" topLeftCell="A57">
      <selection activeCell="B93" sqref="B93"/>
    </sheetView>
  </sheetViews>
  <sheetFormatPr defaultColWidth="8.8515625" defaultRowHeight="12.75"/>
  <cols>
    <col min="1" max="1" width="21.421875" style="0" customWidth="1"/>
    <col min="2" max="2" width="17.00390625" style="0" customWidth="1"/>
    <col min="3" max="3" width="15.7109375" style="0" customWidth="1"/>
    <col min="4" max="7" width="15.7109375" style="2" customWidth="1"/>
    <col min="8" max="8" width="2.7109375" style="0" customWidth="1"/>
    <col min="9" max="9" width="24.7109375" style="22" customWidth="1"/>
    <col min="10" max="10" width="31.8515625" style="22" customWidth="1"/>
  </cols>
  <sheetData>
    <row r="1" spans="1:10" s="1" customFormat="1" ht="19.5" customHeight="1">
      <c r="A1" s="108" t="s">
        <v>0</v>
      </c>
      <c r="B1" s="109"/>
      <c r="C1" s="109"/>
      <c r="D1" s="109"/>
      <c r="E1" s="109"/>
      <c r="F1" s="109"/>
      <c r="G1" s="110"/>
      <c r="I1" s="21"/>
      <c r="J1" s="21"/>
    </row>
    <row r="2" spans="1:10" s="1" customFormat="1" ht="19.5" customHeight="1">
      <c r="A2" s="13" t="s">
        <v>1</v>
      </c>
      <c r="B2" s="14"/>
      <c r="C2" s="113" t="str">
        <f>Costs!C2</f>
        <v>example</v>
      </c>
      <c r="D2" s="114"/>
      <c r="E2" s="114"/>
      <c r="F2" s="114"/>
      <c r="G2" s="115"/>
      <c r="I2" s="21"/>
      <c r="J2" s="21"/>
    </row>
    <row r="3" spans="1:10" s="1" customFormat="1" ht="19.5" customHeight="1">
      <c r="A3" s="13" t="s">
        <v>5</v>
      </c>
      <c r="B3" s="14"/>
      <c r="C3" s="113" t="str">
        <f>Costs!C3</f>
        <v>?</v>
      </c>
      <c r="D3" s="114"/>
      <c r="E3" s="114"/>
      <c r="F3" s="114"/>
      <c r="G3" s="115"/>
      <c r="I3" s="21"/>
      <c r="J3" s="21"/>
    </row>
    <row r="4" spans="1:10" s="1" customFormat="1" ht="19.5" customHeight="1">
      <c r="A4" s="13" t="s">
        <v>6</v>
      </c>
      <c r="B4" s="14"/>
      <c r="C4" s="113" t="str">
        <f>Costs!C4</f>
        <v>SRF</v>
      </c>
      <c r="D4" s="114"/>
      <c r="E4" s="114"/>
      <c r="F4" s="114"/>
      <c r="G4" s="115"/>
      <c r="I4" s="21"/>
      <c r="J4" s="21"/>
    </row>
    <row r="5" spans="1:10" s="1" customFormat="1" ht="19.5" customHeight="1">
      <c r="A5" s="13" t="s">
        <v>2</v>
      </c>
      <c r="B5" s="14"/>
      <c r="C5" s="113" t="str">
        <f>Costs!C5</f>
        <v>DA</v>
      </c>
      <c r="D5" s="114"/>
      <c r="E5" s="114"/>
      <c r="F5" s="114"/>
      <c r="G5" s="115"/>
      <c r="I5" s="21"/>
      <c r="J5" s="21"/>
    </row>
    <row r="7" spans="1:4" ht="12.75">
      <c r="A7" s="18"/>
      <c r="B7" s="18"/>
      <c r="C7" s="18"/>
      <c r="D7" s="2" t="s">
        <v>3</v>
      </c>
    </row>
    <row r="8" spans="1:4" ht="12.75">
      <c r="A8" s="20"/>
      <c r="B8" s="20"/>
      <c r="C8" s="20"/>
      <c r="D8" s="2" t="s">
        <v>4</v>
      </c>
    </row>
    <row r="9" spans="1:3" ht="12.75">
      <c r="A9" s="3"/>
      <c r="B9" s="3"/>
      <c r="C9" s="3"/>
    </row>
    <row r="10" spans="1:3" ht="15.75">
      <c r="A10" s="29" t="s">
        <v>67</v>
      </c>
      <c r="B10" s="4"/>
      <c r="C10" s="4"/>
    </row>
    <row r="12" spans="1:10" ht="25.5">
      <c r="A12" s="27" t="s">
        <v>42</v>
      </c>
      <c r="B12" s="60" t="s">
        <v>65</v>
      </c>
      <c r="C12" s="60" t="s">
        <v>74</v>
      </c>
      <c r="D12" s="60" t="s">
        <v>65</v>
      </c>
      <c r="E12" s="60" t="s">
        <v>74</v>
      </c>
      <c r="F12" s="60" t="s">
        <v>65</v>
      </c>
      <c r="G12" s="60" t="s">
        <v>74</v>
      </c>
      <c r="H12" s="22"/>
      <c r="J12"/>
    </row>
    <row r="13" spans="1:10" ht="12.75">
      <c r="A13" s="36"/>
      <c r="B13" s="59" t="s">
        <v>70</v>
      </c>
      <c r="C13" s="59" t="s">
        <v>70</v>
      </c>
      <c r="D13" s="59" t="s">
        <v>69</v>
      </c>
      <c r="E13" s="59" t="s">
        <v>69</v>
      </c>
      <c r="F13" s="59" t="s">
        <v>71</v>
      </c>
      <c r="G13" s="59" t="s">
        <v>71</v>
      </c>
      <c r="H13" s="22"/>
      <c r="J13"/>
    </row>
    <row r="14" spans="1:10" ht="12.75">
      <c r="A14" s="34"/>
      <c r="B14" s="62" t="s">
        <v>63</v>
      </c>
      <c r="C14" s="62" t="s">
        <v>63</v>
      </c>
      <c r="D14" s="62" t="s">
        <v>63</v>
      </c>
      <c r="E14" s="62" t="s">
        <v>63</v>
      </c>
      <c r="F14" s="62" t="s">
        <v>63</v>
      </c>
      <c r="G14" s="62" t="s">
        <v>63</v>
      </c>
      <c r="H14" s="22"/>
      <c r="J14"/>
    </row>
    <row r="15" spans="4:10" ht="12.75">
      <c r="D15"/>
      <c r="E15"/>
      <c r="F15"/>
      <c r="G15"/>
      <c r="H15" s="22"/>
      <c r="J15"/>
    </row>
    <row r="16" spans="1:10" ht="12.75">
      <c r="A16" s="3" t="str">
        <f>Output_usage!A22</f>
        <v>full days</v>
      </c>
      <c r="B16" s="2">
        <f>Output_usage!$B$14*Rates!$B15</f>
        <v>121815.91771428571</v>
      </c>
      <c r="C16" s="2">
        <f>Output_usage!$B$14*Apportionment!$G16</f>
        <v>17980.95238095238</v>
      </c>
      <c r="D16" s="2">
        <f>Output_usage!$B$13*Rates!$B15</f>
        <v>0</v>
      </c>
      <c r="E16" s="2">
        <f>Output_usage!$B$13*Apportionment!$G16</f>
        <v>0</v>
      </c>
      <c r="F16" s="2">
        <f>Output_usage!$B$15*Rates!$B15</f>
        <v>26740.07949825784</v>
      </c>
      <c r="G16" s="2">
        <f>Output_usage!$B$15*Apportionment!$G16</f>
        <v>3947.0383275261324</v>
      </c>
      <c r="H16" s="22"/>
      <c r="J16"/>
    </row>
    <row r="17" spans="1:10" ht="12.75">
      <c r="A17" s="3" t="str">
        <f>Output_usage!A23</f>
        <v>pilot days</v>
      </c>
      <c r="B17" s="2">
        <f>Output_usage!$B$14*Rates!$B16</f>
        <v>5161.691428571429</v>
      </c>
      <c r="C17" s="2">
        <f>Output_usage!$B$14*Apportionment!$G17</f>
        <v>761.9047619047619</v>
      </c>
      <c r="D17" s="2">
        <f>Output_usage!$B$13*Rates!$B16</f>
        <v>0</v>
      </c>
      <c r="E17" s="2">
        <f>Output_usage!$B$13*Apportionment!$G17</f>
        <v>0</v>
      </c>
      <c r="F17" s="2">
        <f>Output_usage!$B$15*Rates!$B16</f>
        <v>1133.0542160278746</v>
      </c>
      <c r="G17" s="2">
        <f>Output_usage!$B$15*Apportionment!$G17</f>
        <v>167.24738675958187</v>
      </c>
      <c r="H17" s="22"/>
      <c r="J17"/>
    </row>
    <row r="18" spans="1:10" ht="12.75">
      <c r="A18" s="3">
        <f>Output_usage!A24</f>
        <v>0</v>
      </c>
      <c r="B18" s="2">
        <f>Output_usage!$B$14*Rates!$B17</f>
        <v>0</v>
      </c>
      <c r="C18" s="2">
        <f>Output_usage!$B$14*Apportionment!$G18</f>
        <v>0</v>
      </c>
      <c r="D18" s="2">
        <f>Output_usage!$B$13*Rates!$B17</f>
        <v>0</v>
      </c>
      <c r="E18" s="2">
        <f>Output_usage!$B$13*Apportionment!$G18</f>
        <v>0</v>
      </c>
      <c r="F18" s="2">
        <f>Output_usage!$B$15*Rates!$B17</f>
        <v>0</v>
      </c>
      <c r="G18" s="2">
        <f>Output_usage!$B$15*Apportionment!$G18</f>
        <v>0</v>
      </c>
      <c r="H18" s="22"/>
      <c r="J18"/>
    </row>
    <row r="19" spans="1:10" ht="12.75">
      <c r="A19" s="3">
        <f>Output_usage!A25</f>
        <v>0</v>
      </c>
      <c r="B19" s="2">
        <f>Output_usage!$B$14*Rates!$B18</f>
        <v>0</v>
      </c>
      <c r="C19" s="2">
        <f>Output_usage!$B$14*Apportionment!$G19</f>
        <v>0</v>
      </c>
      <c r="D19" s="2">
        <f>Output_usage!$B$13*Rates!$B18</f>
        <v>0</v>
      </c>
      <c r="E19" s="2">
        <f>Output_usage!$B$13*Apportionment!$G19</f>
        <v>0</v>
      </c>
      <c r="F19" s="2">
        <f>Output_usage!$B$15*Rates!$B18</f>
        <v>0</v>
      </c>
      <c r="G19" s="2">
        <f>Output_usage!$B$15*Apportionment!$G19</f>
        <v>0</v>
      </c>
      <c r="H19" s="22"/>
      <c r="J19"/>
    </row>
    <row r="20" spans="1:10" ht="12.75">
      <c r="A20" s="3">
        <f>Output_usage!A26</f>
        <v>0</v>
      </c>
      <c r="B20" s="2">
        <f>Output_usage!$B$14*Rates!$B19</f>
        <v>0</v>
      </c>
      <c r="C20" s="2">
        <f>Output_usage!$B$14*Apportionment!$G20</f>
        <v>0</v>
      </c>
      <c r="D20" s="2">
        <f>Output_usage!$B$13*Rates!$B19</f>
        <v>0</v>
      </c>
      <c r="E20" s="2">
        <f>Output_usage!$B$13*Apportionment!$G20</f>
        <v>0</v>
      </c>
      <c r="F20" s="2">
        <f>Output_usage!$B$15*Rates!$B19</f>
        <v>0</v>
      </c>
      <c r="G20" s="2">
        <f>Output_usage!$B$15*Apportionment!$G20</f>
        <v>0</v>
      </c>
      <c r="H20" s="22"/>
      <c r="J20"/>
    </row>
    <row r="21" spans="1:10" ht="12.75">
      <c r="A21" s="3">
        <f>Output_usage!A27</f>
        <v>0</v>
      </c>
      <c r="B21" s="2">
        <f>Output_usage!$B$14*Rates!$B20</f>
        <v>0</v>
      </c>
      <c r="C21" s="2">
        <f>Output_usage!$B$14*Apportionment!$G21</f>
        <v>0</v>
      </c>
      <c r="D21" s="2">
        <f>Output_usage!$B$13*Rates!$B20</f>
        <v>0</v>
      </c>
      <c r="E21" s="2">
        <f>Output_usage!$B$13*Apportionment!$G21</f>
        <v>0</v>
      </c>
      <c r="F21" s="2">
        <f>Output_usage!$B$15*Rates!$B20</f>
        <v>0</v>
      </c>
      <c r="G21" s="2">
        <f>Output_usage!$B$15*Apportionment!$G21</f>
        <v>0</v>
      </c>
      <c r="H21" s="22"/>
      <c r="J21"/>
    </row>
    <row r="22" spans="1:10" ht="12.75">
      <c r="A22" s="3">
        <f>Output_usage!A28</f>
        <v>0</v>
      </c>
      <c r="B22" s="2">
        <f>Output_usage!$B$14*Rates!$B21</f>
        <v>0</v>
      </c>
      <c r="C22" s="2">
        <f>Output_usage!$B$14*Apportionment!$G22</f>
        <v>0</v>
      </c>
      <c r="D22" s="2">
        <f>Output_usage!$B$13*Rates!$B21</f>
        <v>0</v>
      </c>
      <c r="E22" s="2">
        <f>Output_usage!$B$13*Apportionment!$G22</f>
        <v>0</v>
      </c>
      <c r="F22" s="2">
        <f>Output_usage!$B$15*Rates!$B21</f>
        <v>0</v>
      </c>
      <c r="G22" s="2">
        <f>Output_usage!$B$15*Apportionment!$G22</f>
        <v>0</v>
      </c>
      <c r="H22" s="22"/>
      <c r="J22"/>
    </row>
    <row r="23" spans="1:10" ht="12.75">
      <c r="A23" s="3">
        <f>Output_usage!A29</f>
        <v>0</v>
      </c>
      <c r="B23" s="2">
        <f>Output_usage!$B$14*Rates!$B22</f>
        <v>0</v>
      </c>
      <c r="C23" s="2">
        <f>Output_usage!$B$14*Apportionment!$G23</f>
        <v>0</v>
      </c>
      <c r="D23" s="2">
        <f>Output_usage!$B$13*Rates!$B22</f>
        <v>0</v>
      </c>
      <c r="E23" s="2">
        <f>Output_usage!$B$13*Apportionment!$G23</f>
        <v>0</v>
      </c>
      <c r="F23" s="2">
        <f>Output_usage!$B$15*Rates!$B22</f>
        <v>0</v>
      </c>
      <c r="G23" s="2">
        <f>Output_usage!$B$15*Apportionment!$G23</f>
        <v>0</v>
      </c>
      <c r="H23" s="22"/>
      <c r="J23"/>
    </row>
    <row r="24" spans="1:10" ht="12.75">
      <c r="A24" s="3">
        <f>Output_usage!A30</f>
        <v>0</v>
      </c>
      <c r="B24" s="2">
        <f>Output_usage!$B$14*Rates!$B23</f>
        <v>0</v>
      </c>
      <c r="C24" s="2">
        <f>Output_usage!$B$14*Apportionment!$G24</f>
        <v>0</v>
      </c>
      <c r="D24" s="2">
        <f>Output_usage!$B$13*Rates!$B23</f>
        <v>0</v>
      </c>
      <c r="E24" s="2">
        <f>Output_usage!$B$13*Apportionment!$G24</f>
        <v>0</v>
      </c>
      <c r="F24" s="2">
        <f>Output_usage!$B$15*Rates!$B23</f>
        <v>0</v>
      </c>
      <c r="G24" s="2">
        <f>Output_usage!$B$15*Apportionment!$G24</f>
        <v>0</v>
      </c>
      <c r="H24" s="22"/>
      <c r="J24"/>
    </row>
    <row r="25" spans="1:10" ht="12.75">
      <c r="A25" s="3">
        <f>Output_usage!A31</f>
        <v>0</v>
      </c>
      <c r="B25" s="2">
        <f>Output_usage!$B$14*Rates!$B24</f>
        <v>0</v>
      </c>
      <c r="C25" s="2">
        <f>Output_usage!$B$14*Apportionment!$G25</f>
        <v>0</v>
      </c>
      <c r="D25" s="2">
        <f>Output_usage!$B$13*Rates!$B24</f>
        <v>0</v>
      </c>
      <c r="E25" s="2">
        <f>Output_usage!$B$13*Apportionment!$G25</f>
        <v>0</v>
      </c>
      <c r="F25" s="2">
        <f>Output_usage!$B$15*Rates!$B24</f>
        <v>0</v>
      </c>
      <c r="G25" s="2">
        <f>Output_usage!$B$15*Apportionment!$G25</f>
        <v>0</v>
      </c>
      <c r="H25" s="22"/>
      <c r="J25"/>
    </row>
    <row r="26" spans="2:10" ht="12.75">
      <c r="B26" s="2"/>
      <c r="C26" s="2"/>
      <c r="H26" s="22"/>
      <c r="J26"/>
    </row>
    <row r="27" spans="1:10" ht="12.75">
      <c r="A27" s="7" t="s">
        <v>49</v>
      </c>
      <c r="B27" s="2">
        <f aca="true" t="shared" si="0" ref="B27:G27">SUM(B16:B26)</f>
        <v>126977.60914285714</v>
      </c>
      <c r="C27" s="2">
        <f t="shared" si="0"/>
        <v>18742.857142857145</v>
      </c>
      <c r="D27" s="2">
        <f t="shared" si="0"/>
        <v>0</v>
      </c>
      <c r="E27" s="2">
        <f t="shared" si="0"/>
        <v>0</v>
      </c>
      <c r="F27" s="2">
        <f t="shared" si="0"/>
        <v>27873.133714285716</v>
      </c>
      <c r="G27" s="2">
        <f t="shared" si="0"/>
        <v>4114.285714285715</v>
      </c>
      <c r="H27" s="22"/>
      <c r="J27"/>
    </row>
    <row r="28" spans="7:10" ht="12.75">
      <c r="G28"/>
      <c r="H28" s="22"/>
      <c r="J28"/>
    </row>
    <row r="29" spans="7:10" ht="12.75">
      <c r="G29"/>
      <c r="H29" s="22"/>
      <c r="J29"/>
    </row>
    <row r="30" spans="1:10" ht="12.75" customHeight="1">
      <c r="A30" s="27" t="s">
        <v>42</v>
      </c>
      <c r="B30" s="111" t="s">
        <v>47</v>
      </c>
      <c r="C30" s="116"/>
      <c r="D30" s="117"/>
      <c r="E30" s="118" t="s">
        <v>120</v>
      </c>
      <c r="F30" s="120" t="s">
        <v>79</v>
      </c>
      <c r="G30" s="120" t="s">
        <v>76</v>
      </c>
      <c r="H30" s="22"/>
      <c r="J30"/>
    </row>
    <row r="31" spans="1:10" ht="83.25" customHeight="1">
      <c r="A31" s="28"/>
      <c r="B31" s="45" t="s">
        <v>117</v>
      </c>
      <c r="C31" s="31" t="s">
        <v>41</v>
      </c>
      <c r="D31" s="30" t="s">
        <v>75</v>
      </c>
      <c r="E31" s="119"/>
      <c r="F31" s="121"/>
      <c r="G31" s="121"/>
      <c r="H31" s="22"/>
      <c r="J31"/>
    </row>
    <row r="32" spans="7:10" ht="12.75">
      <c r="G32"/>
      <c r="H32" s="22"/>
      <c r="J32"/>
    </row>
    <row r="33" spans="1:10" ht="12.75">
      <c r="A33" t="str">
        <f>A16</f>
        <v>full days</v>
      </c>
      <c r="B33">
        <f>Output_usage!B37</f>
        <v>118</v>
      </c>
      <c r="C33">
        <f>Output_usage!C37</f>
        <v>118</v>
      </c>
      <c r="D33" s="2">
        <f>C33-B33</f>
        <v>0</v>
      </c>
      <c r="E33" s="2">
        <f aca="true" t="shared" si="1" ref="E33:E42">(IF($B33=0,0,($B33/$C33)*(B16-C16)))-F33</f>
        <v>71744.78666666665</v>
      </c>
      <c r="F33" s="2">
        <f aca="true" t="shared" si="2" ref="F33:F42">IF(B16=0,0,$F$44*((B16-C16)/($B$27-$C$27)))</f>
        <v>32090.178666666667</v>
      </c>
      <c r="G33" s="2">
        <f aca="true" t="shared" si="3" ref="G33:G42">IF($B33=0,0,($B33/$C33)*C16)</f>
        <v>17980.95238095238</v>
      </c>
      <c r="H33" s="22"/>
      <c r="J33"/>
    </row>
    <row r="34" spans="1:10" ht="12.75">
      <c r="A34" t="str">
        <f>A17</f>
        <v>pilot days</v>
      </c>
      <c r="B34">
        <f>Output_usage!B38</f>
        <v>10</v>
      </c>
      <c r="C34">
        <f>Output_usage!C38</f>
        <v>10</v>
      </c>
      <c r="D34" s="2">
        <f aca="true" t="shared" si="4" ref="D34:D42">C34-B34</f>
        <v>0</v>
      </c>
      <c r="E34" s="2">
        <f t="shared" si="1"/>
        <v>3040.0333333333333</v>
      </c>
      <c r="F34" s="2">
        <f t="shared" si="2"/>
        <v>1359.7533333333336</v>
      </c>
      <c r="G34" s="2">
        <f t="shared" si="3"/>
        <v>761.9047619047619</v>
      </c>
      <c r="H34" s="22"/>
      <c r="J34"/>
    </row>
    <row r="35" spans="1:10" ht="12.75">
      <c r="A35">
        <f>A18</f>
        <v>0</v>
      </c>
      <c r="B35">
        <f>Output_usage!B39</f>
        <v>0</v>
      </c>
      <c r="C35">
        <f>Output_usage!C39</f>
        <v>0</v>
      </c>
      <c r="D35" s="2">
        <f>C35-B35</f>
        <v>0</v>
      </c>
      <c r="E35" s="2">
        <f t="shared" si="1"/>
        <v>0</v>
      </c>
      <c r="F35" s="2">
        <f t="shared" si="2"/>
        <v>0</v>
      </c>
      <c r="G35" s="2">
        <f t="shared" si="3"/>
        <v>0</v>
      </c>
      <c r="H35" s="22"/>
      <c r="J35"/>
    </row>
    <row r="36" spans="1:10" ht="12.75">
      <c r="A36">
        <f>A19</f>
        <v>0</v>
      </c>
      <c r="B36">
        <f>Output_usage!B40</f>
        <v>0</v>
      </c>
      <c r="C36">
        <f>Output_usage!C40</f>
        <v>0</v>
      </c>
      <c r="D36" s="2">
        <f>C36-B36</f>
        <v>0</v>
      </c>
      <c r="E36" s="2">
        <f t="shared" si="1"/>
        <v>0</v>
      </c>
      <c r="F36" s="2">
        <f t="shared" si="2"/>
        <v>0</v>
      </c>
      <c r="G36" s="2">
        <f t="shared" si="3"/>
        <v>0</v>
      </c>
      <c r="H36" s="22"/>
      <c r="J36"/>
    </row>
    <row r="37" spans="1:10" ht="12.75">
      <c r="A37">
        <f aca="true" t="shared" si="5" ref="A37:A42">A20</f>
        <v>0</v>
      </c>
      <c r="B37">
        <f>Output_usage!B41</f>
        <v>0</v>
      </c>
      <c r="C37">
        <f>Output_usage!C41</f>
        <v>0</v>
      </c>
      <c r="D37" s="2">
        <f t="shared" si="4"/>
        <v>0</v>
      </c>
      <c r="E37" s="2">
        <f t="shared" si="1"/>
        <v>0</v>
      </c>
      <c r="F37" s="2">
        <f t="shared" si="2"/>
        <v>0</v>
      </c>
      <c r="G37" s="2">
        <f t="shared" si="3"/>
        <v>0</v>
      </c>
      <c r="H37" s="22"/>
      <c r="J37"/>
    </row>
    <row r="38" spans="1:10" ht="12.75">
      <c r="A38">
        <f t="shared" si="5"/>
        <v>0</v>
      </c>
      <c r="B38">
        <f>Output_usage!B42</f>
        <v>0</v>
      </c>
      <c r="C38">
        <f>Output_usage!C42</f>
        <v>0</v>
      </c>
      <c r="D38" s="2">
        <f t="shared" si="4"/>
        <v>0</v>
      </c>
      <c r="E38" s="2">
        <f t="shared" si="1"/>
        <v>0</v>
      </c>
      <c r="F38" s="2">
        <f t="shared" si="2"/>
        <v>0</v>
      </c>
      <c r="G38" s="2">
        <f t="shared" si="3"/>
        <v>0</v>
      </c>
      <c r="H38" s="22"/>
      <c r="J38"/>
    </row>
    <row r="39" spans="1:10" ht="12.75">
      <c r="A39">
        <f t="shared" si="5"/>
        <v>0</v>
      </c>
      <c r="B39">
        <f>Output_usage!B43</f>
        <v>0</v>
      </c>
      <c r="C39">
        <f>Output_usage!C43</f>
        <v>0</v>
      </c>
      <c r="D39" s="2">
        <f t="shared" si="4"/>
        <v>0</v>
      </c>
      <c r="E39" s="2">
        <f t="shared" si="1"/>
        <v>0</v>
      </c>
      <c r="F39" s="2">
        <f t="shared" si="2"/>
        <v>0</v>
      </c>
      <c r="G39" s="2">
        <f t="shared" si="3"/>
        <v>0</v>
      </c>
      <c r="H39" s="22"/>
      <c r="J39"/>
    </row>
    <row r="40" spans="1:10" ht="12.75">
      <c r="A40">
        <f t="shared" si="5"/>
        <v>0</v>
      </c>
      <c r="B40">
        <f>Output_usage!B44</f>
        <v>0</v>
      </c>
      <c r="C40">
        <f>Output_usage!C44</f>
        <v>0</v>
      </c>
      <c r="D40" s="2">
        <f t="shared" si="4"/>
        <v>0</v>
      </c>
      <c r="E40" s="2">
        <f t="shared" si="1"/>
        <v>0</v>
      </c>
      <c r="F40" s="2">
        <f t="shared" si="2"/>
        <v>0</v>
      </c>
      <c r="G40" s="2">
        <f t="shared" si="3"/>
        <v>0</v>
      </c>
      <c r="H40" s="22"/>
      <c r="J40"/>
    </row>
    <row r="41" spans="1:10" ht="12.75">
      <c r="A41">
        <f t="shared" si="5"/>
        <v>0</v>
      </c>
      <c r="B41">
        <f>Output_usage!B45</f>
        <v>0</v>
      </c>
      <c r="C41">
        <f>Output_usage!C45</f>
        <v>0</v>
      </c>
      <c r="D41" s="2">
        <f t="shared" si="4"/>
        <v>0</v>
      </c>
      <c r="E41" s="2">
        <f t="shared" si="1"/>
        <v>0</v>
      </c>
      <c r="F41" s="2">
        <f t="shared" si="2"/>
        <v>0</v>
      </c>
      <c r="G41" s="2">
        <f t="shared" si="3"/>
        <v>0</v>
      </c>
      <c r="H41" s="22"/>
      <c r="J41"/>
    </row>
    <row r="42" spans="1:10" ht="12.75">
      <c r="A42">
        <f t="shared" si="5"/>
        <v>0</v>
      </c>
      <c r="B42">
        <f>Output_usage!B46</f>
        <v>0</v>
      </c>
      <c r="C42">
        <f>Output_usage!C46</f>
        <v>0</v>
      </c>
      <c r="D42" s="2">
        <f t="shared" si="4"/>
        <v>0</v>
      </c>
      <c r="E42" s="2">
        <f t="shared" si="1"/>
        <v>0</v>
      </c>
      <c r="F42" s="2">
        <f t="shared" si="2"/>
        <v>0</v>
      </c>
      <c r="G42" s="2">
        <f t="shared" si="3"/>
        <v>0</v>
      </c>
      <c r="H42" s="22"/>
      <c r="J42"/>
    </row>
    <row r="44" spans="5:7" ht="12.75">
      <c r="E44" s="2">
        <f>SUM(E33:E43)</f>
        <v>74784.81999999999</v>
      </c>
      <c r="F44" s="2">
        <f>Costs!G75*Output_usage!$B$14</f>
        <v>33449.932</v>
      </c>
      <c r="G44" s="2">
        <f>SUM(G33:G43)</f>
        <v>18742.857142857145</v>
      </c>
    </row>
    <row r="47" spans="1:11" ht="12.75">
      <c r="A47" s="94" t="s">
        <v>121</v>
      </c>
      <c r="D47" t="str">
        <f>Costs!A13</f>
        <v>X/NNNNNN</v>
      </c>
      <c r="H47" s="2"/>
      <c r="I47"/>
      <c r="K47" s="22"/>
    </row>
    <row r="48" spans="1:11" ht="12.75">
      <c r="A48" s="7" t="s">
        <v>77</v>
      </c>
      <c r="D48" s="76" t="s">
        <v>110</v>
      </c>
      <c r="H48" s="2"/>
      <c r="I48"/>
      <c r="K48" s="22"/>
    </row>
    <row r="49" spans="1:11" ht="12.75">
      <c r="A49" s="7" t="s">
        <v>78</v>
      </c>
      <c r="D49" s="76" t="s">
        <v>85</v>
      </c>
      <c r="H49" s="2"/>
      <c r="I49"/>
      <c r="K49" s="22"/>
    </row>
    <row r="50" spans="1:11" ht="12.75">
      <c r="A50" s="7" t="s">
        <v>86</v>
      </c>
      <c r="D50" s="76" t="s">
        <v>111</v>
      </c>
      <c r="H50" s="2"/>
      <c r="I50"/>
      <c r="K50" s="22"/>
    </row>
    <row r="51" spans="1:11" ht="12.75">
      <c r="A51" s="7" t="s">
        <v>84</v>
      </c>
      <c r="D51" s="76" t="s">
        <v>112</v>
      </c>
      <c r="H51" s="2"/>
      <c r="I51"/>
      <c r="K51" s="22"/>
    </row>
    <row r="52" spans="1:11" ht="12.75">
      <c r="A52" s="7" t="s">
        <v>87</v>
      </c>
      <c r="D52" s="76" t="s">
        <v>111</v>
      </c>
      <c r="H52" s="2"/>
      <c r="I52"/>
      <c r="K52" s="22"/>
    </row>
    <row r="53" spans="1:11" s="96" customFormat="1" ht="12.75">
      <c r="A53" s="95" t="s">
        <v>122</v>
      </c>
      <c r="D53" s="97" t="s">
        <v>88</v>
      </c>
      <c r="E53" s="98"/>
      <c r="F53" s="98"/>
      <c r="G53" s="98"/>
      <c r="H53" s="98"/>
      <c r="J53" s="99"/>
      <c r="K53" s="99"/>
    </row>
    <row r="54" spans="1:11" ht="12.75">
      <c r="A54" s="7" t="s">
        <v>80</v>
      </c>
      <c r="D54" s="76" t="s">
        <v>85</v>
      </c>
      <c r="H54" s="2"/>
      <c r="I54"/>
      <c r="K54" s="22"/>
    </row>
  </sheetData>
  <sheetProtection/>
  <mergeCells count="9">
    <mergeCell ref="A1:G1"/>
    <mergeCell ref="C2:G2"/>
    <mergeCell ref="C3:G3"/>
    <mergeCell ref="C4:G4"/>
    <mergeCell ref="C5:G5"/>
    <mergeCell ref="B30:D30"/>
    <mergeCell ref="E30:E31"/>
    <mergeCell ref="F30:F31"/>
    <mergeCell ref="G30:G31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9"/>
  <headerFooter alignWithMargins="0">
    <oddHeader>&amp;LAppendix 1e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Sheffield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Gaia</cp:lastModifiedBy>
  <cp:lastPrinted>2011-10-25T07:55:16Z</cp:lastPrinted>
  <dcterms:created xsi:type="dcterms:W3CDTF">2009-07-29T15:11:19Z</dcterms:created>
  <dcterms:modified xsi:type="dcterms:W3CDTF">2012-06-20T13:54:19Z</dcterms:modified>
  <cp:category/>
  <cp:version/>
  <cp:contentType/>
  <cp:contentStatus/>
</cp:coreProperties>
</file>